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How to use" sheetId="2" state="visible" r:id="rId4"/>
    <sheet name="Calculator" sheetId="3" state="visible" r:id="rId5"/>
    <sheet name="Rules" sheetId="4" state="visible" r:id="rId6"/>
    <sheet name="Test cas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<sst xmlns="http://schemas.openxmlformats.org/spreadsheetml/2006/main" count="169" uniqueCount="145">
  <si>
    <t xml:space="preserve">Old vs new tax regime calculator</t>
  </si>
  <si>
    <t xml:space="preserve">Your tax both ways for tax year 2026-27, and your break-even number.</t>
  </si>
  <si>
    <t xml:space="preserve">v1.0 · 21 October 2026 · rules last verified 21 October 2026</t>
  </si>
  <si>
    <t xml:space="preserve">Big-world economics, counted in loose change.</t>
  </si>
  <si>
    <t xml:space="preserve">How to use it</t>
  </si>
  <si>
    <t xml:space="preserve">1. Open the Calculator tab and replace the example numbers in the yellow cells.</t>
  </si>
  <si>
    <t xml:space="preserve">2. Read your two totals, the saving and your break-even in the blue cells.</t>
  </si>
  <si>
    <t xml:space="preserve">3. The Rules tab lists every figure with its official source. Test cases has our checked examples.</t>
  </si>
  <si>
    <t xml:space="preserve">Like this? One method and one free tool, every Sunday.</t>
  </si>
  <si>
    <t xml:space="preserve">Subscribe free at chillartheory.com</t>
  </si>
  <si>
    <t xml:space="preserve">The live calculator: https://chillartheory.com/tools/old-vs-new-tax-regime/</t>
  </si>
  <si>
    <t xml:space="preserve">Made by Team Chillar Theory. Free under CC BY 4.0: reuse with credit and a link.</t>
  </si>
  <si>
    <t xml:space="preserve">This newsletter is for education only. It is not investment, tax or legal advice and does not recommend any security or product. Do your own research or consult a registered professional.</t>
  </si>
  <si>
    <t xml:space="preserve">How to use this sheet</t>
  </si>
  <si>
    <t xml:space="preserve">Yellow cells on the Calculator tab are yours to change. Everything else is a formula: if you overwrite one, download a fresh copy.</t>
  </si>
  <si>
    <t xml:space="preserve">Age band: type 1 (under 60), 2 (60 to 79) or 3 (80 or more), your age on 31 March 2027.</t>
  </si>
  <si>
    <t xml:space="preserve">Gross salary: before any deductions, as Form 16 Part B shows it. Pension counts as salary here.</t>
  </si>
  <si>
    <t xml:space="preserve">Old-regime-only boxes: HRA exemption, 80C, 80CCD(1B), 80D, home-loan interest and the rest. Type what you can claim; the sheet applies the legal limits.</t>
  </si>
  <si>
    <t xml:space="preserve">Employer NPS: allowed in both regimes. Add basic + DA if you want the 14% / 10% limit applied.</t>
  </si>
  <si>
    <t xml:space="preserve">What you get</t>
  </si>
  <si>
    <t xml:space="preserve">Total tax in each regime with the 4% cess, which one is lower and by how much.</t>
  </si>
  <si>
    <t xml:space="preserve">Your break-even: the old-regime-only deductions at which both regimes cost the same. Below it, the new regime costs less.</t>
  </si>
  <si>
    <t xml:space="preserve">What it doesn't do</t>
  </si>
  <si>
    <t xml:space="preserve">Surcharge above ₹50 lakh of taxable income; capital gains and other special-rate income; family pension, agricultural income, losses and business income.</t>
  </si>
  <si>
    <t xml:space="preserve">It doesn't work out your HRA exemption: type the exempt amount from your payslip or Form 16.</t>
  </si>
  <si>
    <t xml:space="preserve">Your Form 16 and the Income Tax Department's own calculator are the final word. This newsletter is for education only. It is not investment, tax or legal advice and does not recommend any security or product. Do your own research or consult a registered professional.</t>
  </si>
  <si>
    <t xml:space="preserve">Old vs new tax regime: your tax both ways, tax year 2026-27</t>
  </si>
  <si>
    <t xml:space="preserve">Type your numbers in the yellow cells (column B). Everything else is a formula. Example values are filled in: replace them.</t>
  </si>
  <si>
    <t xml:space="preserve">YOUR NUMBERS</t>
  </si>
  <si>
    <t xml:space="preserve">Your age band: 1 = under 60, 2 = 60 to 79, 3 = 80 or more</t>
  </si>
  <si>
    <t xml:space="preserve">Age on 31 March 2027.</t>
  </si>
  <si>
    <t xml:space="preserve">Gross salary or pension for the year (₹)</t>
  </si>
  <si>
    <t xml:space="preserve">Before any deductions. Form 16, Part B: gross salary.</t>
  </si>
  <si>
    <t xml:space="preserve">Other income taxed at your slab rate (₹)</t>
  </si>
  <si>
    <t xml:space="preserve">Savings and FD interest, freelance income. Leave out capital gains.</t>
  </si>
  <si>
    <t xml:space="preserve">HRA exemption (₹), old regime only</t>
  </si>
  <si>
    <t xml:space="preserve">The exempt part your payslip or Form 16 shows, not the HRA you receive.</t>
  </si>
  <si>
    <t xml:space="preserve">80C: PF, PPF, ELSS, insurance, tuition (₹), old regime only</t>
  </si>
  <si>
    <t xml:space="preserve">Capped at the limit on the Rules tab.</t>
  </si>
  <si>
    <t xml:space="preserve">80CCD(1B): your own extra NPS (₹), old regime only</t>
  </si>
  <si>
    <t xml:space="preserve">80D: health insurance you can claim (₹), old regime only</t>
  </si>
  <si>
    <t xml:space="preserve">Your eligible amount; capped overall.</t>
  </si>
  <si>
    <t xml:space="preserve">Home-loan interest, home you live in (₹), old regime only</t>
  </si>
  <si>
    <t xml:space="preserve">Other old-regime deductions (₹)</t>
  </si>
  <si>
    <t xml:space="preserve">80E education-loan interest, 80G donations, 80TTA savings interest, professional tax.</t>
  </si>
  <si>
    <t xml:space="preserve">Employer's NPS contribution for you (₹), both regimes</t>
  </si>
  <si>
    <t xml:space="preserve">From your payslip.</t>
  </si>
  <si>
    <t xml:space="preserve">Basic pay plus DA for the year (₹), optional</t>
  </si>
  <si>
    <t xml:space="preserve">Only used to apply the employer-NPS limit. Leave 0 to skip the limit.</t>
  </si>
  <si>
    <t xml:space="preserve">Your employer: 1 = private company or PSU, 2 = Central or State Government</t>
  </si>
  <si>
    <t xml:space="preserve">Changes the old-regime employer-NPS limit.</t>
  </si>
  <si>
    <t xml:space="preserve">THE WORKING (formulas, don't type here)</t>
  </si>
  <si>
    <t xml:space="preserve">Standard deduction used, new regime</t>
  </si>
  <si>
    <t xml:space="preserve">Standard deduction used, old regime</t>
  </si>
  <si>
    <t xml:space="preserve">Employer NPS allowed, new regime</t>
  </si>
  <si>
    <t xml:space="preserve">Employer NPS allowed, old regime</t>
  </si>
  <si>
    <t xml:space="preserve">HRA exemption allowed</t>
  </si>
  <si>
    <t xml:space="preserve">80C allowed</t>
  </si>
  <si>
    <t xml:space="preserve">80CCD(1B) allowed</t>
  </si>
  <si>
    <t xml:space="preserve">80D allowed</t>
  </si>
  <si>
    <t xml:space="preserve">Home-loan interest allowed</t>
  </si>
  <si>
    <t xml:space="preserve">Old-regime-only deductions, total</t>
  </si>
  <si>
    <t xml:space="preserve">Taxable income, new regime</t>
  </si>
  <si>
    <t xml:space="preserve">Old-regime income before old-only deductions</t>
  </si>
  <si>
    <t xml:space="preserve">Taxable income, old regime</t>
  </si>
  <si>
    <t xml:space="preserve">Tax on the new-regime slabs</t>
  </si>
  <si>
    <t xml:space="preserve">New regime after rebate and marginal relief</t>
  </si>
  <si>
    <t xml:space="preserve">TOTAL TAX, NEW REGIME (with cess)</t>
  </si>
  <si>
    <t xml:space="preserve">Old-regime nil limit for your age</t>
  </si>
  <si>
    <t xml:space="preserve">Tax on the old-regime slabs</t>
  </si>
  <si>
    <t xml:space="preserve">Old regime after rebate</t>
  </si>
  <si>
    <t xml:space="preserve">TOTAL TAX, OLD REGIME (with cess)</t>
  </si>
  <si>
    <t xml:space="preserve">Lower tax</t>
  </si>
  <si>
    <t xml:space="preserve">Saving with the lower one (₹)</t>
  </si>
  <si>
    <t xml:space="preserve">Break-even working: new-regime tax before cess</t>
  </si>
  <si>
    <t xml:space="preserve">Break-even working: old-regime tax at the 5% limit</t>
  </si>
  <si>
    <t xml:space="preserve">Break-even working: old-regime tax at the 20% limit</t>
  </si>
  <si>
    <t xml:space="preserve">Break-even working: old-regime taxable income that matches</t>
  </si>
  <si>
    <t xml:space="preserve">YOUR BREAK-EVEN: old-regime deductions needed to match the new regime (₹)</t>
  </si>
  <si>
    <t xml:space="preserve">Your old-regime deductions minus the break-even (₹, negative = short)</t>
  </si>
  <si>
    <t xml:space="preserve">Warning</t>
  </si>
  <si>
    <t xml:space="preserve">Our calculation. This newsletter is for education only. It is not investment, tax or legal advice and does not recommend any security or product. Do your own research or consult a registered professional.</t>
  </si>
  <si>
    <t xml:space="preserve">Rules used (tax year 2026-27, resident individuals). Last verified 21 October 2026.</t>
  </si>
  <si>
    <t xml:space="preserve">Change a figure here only if the law changes; every formula reads from this tab.</t>
  </si>
  <si>
    <t xml:space="preserve">Rule</t>
  </si>
  <si>
    <t xml:space="preserve">Value</t>
  </si>
  <si>
    <t xml:space="preserve">Official source</t>
  </si>
  <si>
    <t xml:space="preserve">Standard deduction, new regime (₹)</t>
  </si>
  <si>
    <t xml:space="preserve">Income-tax Act 1961 s.16(ia) proviso: https://www.incometaxindia.gov.in/w/section-16-63</t>
  </si>
  <si>
    <t xml:space="preserve">Standard deduction, old regime (₹)</t>
  </si>
  <si>
    <t xml:space="preserve">s.16(ia): https://www.incometaxindia.gov.in/w/section-16-63</t>
  </si>
  <si>
    <t xml:space="preserve">New-regime rebate: taxable income up to (₹)</t>
  </si>
  <si>
    <t xml:space="preserve">Rebate up to ₹60,000 wipes out the tax; marginal relief above. https://www.incometax.gov.in/iec/foportal/help/individual/return-applicable-1</t>
  </si>
  <si>
    <t xml:space="preserve">Old-regime rebate: taxable income up to (₹)</t>
  </si>
  <si>
    <t xml:space="preserve">Rebate up to ₹12,500. https://www.incometax.gov.in/iec/foportal/help/individual/return-applicable-1</t>
  </si>
  <si>
    <t xml:space="preserve">80C + 80CCC + 80CCD(1) limit (₹)</t>
  </si>
  <si>
    <t xml:space="preserve">https://www.incometax.gov.in/iec/foportal/help/individual/return-applicable-1</t>
  </si>
  <si>
    <t xml:space="preserve">80CCD(1B) own extra NPS limit (₹)</t>
  </si>
  <si>
    <t xml:space="preserve">80D overall limit, self and parents (₹)</t>
  </si>
  <si>
    <t xml:space="preserve">₹50,000 + ₹50,000 at most. https://www.incometax.gov.in/iec/foportal/help/individual/return-applicable-1</t>
  </si>
  <si>
    <t xml:space="preserve">Home-loan interest, self-occupied, limit (₹)</t>
  </si>
  <si>
    <t xml:space="preserve">Employer NPS limit, new regime (share of basic + DA)</t>
  </si>
  <si>
    <t xml:space="preserve">Employer NPS limit, old regime, private or PSU</t>
  </si>
  <si>
    <t xml:space="preserve">Employer NPS limit, old regime, government</t>
  </si>
  <si>
    <t xml:space="preserve">Health and education cess</t>
  </si>
  <si>
    <t xml:space="preserve">Surcharge starts above (₹), not modelled</t>
  </si>
  <si>
    <t xml:space="preserve">New regime: nil up to (₹)</t>
  </si>
  <si>
    <t xml:space="preserve">https://www.incometaxindia.gov.in/w/%E2%80%8Btax-rates-1</t>
  </si>
  <si>
    <t xml:space="preserve">New regime: 5% up to (₹)</t>
  </si>
  <si>
    <t xml:space="preserve">New regime: 10% up to (₹)</t>
  </si>
  <si>
    <t xml:space="preserve">New regime: 15% up to (₹)</t>
  </si>
  <si>
    <t xml:space="preserve">New regime: 20% up to (₹)</t>
  </si>
  <si>
    <t xml:space="preserve">New regime: 25% up to (₹); 30% above</t>
  </si>
  <si>
    <t xml:space="preserve">Old regime nil limit, under 60 (₹)</t>
  </si>
  <si>
    <t xml:space="preserve">Old regime nil limit, 60 to 79 (₹)</t>
  </si>
  <si>
    <t xml:space="preserve">Old regime nil limit, 80 or more (₹)</t>
  </si>
  <si>
    <t xml:space="preserve">Old regime: 5% up to (₹)</t>
  </si>
  <si>
    <t xml:space="preserve">Old regime: 20% up to (₹); 30% above</t>
  </si>
  <si>
    <t xml:space="preserve">Income-tax Act, 2025 is in force from 1 April 2026; Budget 2026-27 proposed no change to personal rates or slabs (Budget Speech, Part B, para 99: https://www.indiabudget.gov.in/doc/budget_speech.pdf).</t>
  </si>
  <si>
    <t xml:space="preserve">Checked examples (v1.0, 21 October 2026): type each into the Calculator to see the same totals.</t>
  </si>
  <si>
    <t xml:space="preserve">Case</t>
  </si>
  <si>
    <t xml:space="preserve">New regime (₹)</t>
  </si>
  <si>
    <t xml:space="preserve">Old regime (₹)</t>
  </si>
  <si>
    <t xml:space="preserve">₹12.75 lakh salary, no deductions</t>
  </si>
  <si>
    <t xml:space="preserve">0</t>
  </si>
  <si>
    <t xml:space="preserve">1,87,200</t>
  </si>
  <si>
    <t xml:space="preserve">₹18 lakh; HRA ₹2L, 80C ₹1.5L, NPS(1B) ₹50k, 80D ₹25k</t>
  </si>
  <si>
    <t xml:space="preserve">1,50,800</t>
  </si>
  <si>
    <t xml:space="preserve">2,18,400</t>
  </si>
  <si>
    <t xml:space="preserve">₹12.85 lakh salary (marginal relief)</t>
  </si>
  <si>
    <t xml:space="preserve">10,400</t>
  </si>
  <si>
    <t xml:space="preserve">1,90,320</t>
  </si>
  <si>
    <t xml:space="preserve">₹5.5 lakh salary</t>
  </si>
  <si>
    <t xml:space="preserve">Age 60-79, ₹10 lakh, 80C ₹1.5L</t>
  </si>
  <si>
    <t xml:space="preserve">—</t>
  </si>
  <si>
    <t xml:space="preserve">72,800</t>
  </si>
  <si>
    <t xml:space="preserve">Age 80+, ₹9.5 lakh</t>
  </si>
  <si>
    <t xml:space="preserve">83,200</t>
  </si>
  <si>
    <t xml:space="preserve">₹18 lakh, no deductions: break-even ₹6,41,667</t>
  </si>
  <si>
    <t xml:space="preserve">3,51,000</t>
  </si>
  <si>
    <t xml:space="preserve">₹20 lakh; basic ₹8L; employer NPS ₹1.12L (private)</t>
  </si>
  <si>
    <t xml:space="preserve">1,69,104</t>
  </si>
  <si>
    <t xml:space="preserve">3,88,440</t>
  </si>
  <si>
    <t xml:space="preserve">Same, government employer</t>
  </si>
  <si>
    <t xml:space="preserve">3,78,456</t>
  </si>
</sst>
</file>

<file path=xl/styles.xml><?xml version="1.0" encoding="utf-8"?>
<styleSheet xmlns="http://schemas.openxmlformats.org/spreadsheetml/2006/main">
  <numFmts count="4">
    <numFmt numFmtId="164" formatCode="General"/>
    <numFmt numFmtId="165" formatCode="0"/>
    <numFmt numFmtId="166" formatCode="#,##0"/>
    <numFmt numFmtId="167" formatCode="0%"/>
  </numFmts>
  <fonts count="27">
    <font>
      <sz val="11"/>
      <color theme="1"/>
      <name val="Calibri"/>
      <family val="2"/>
      <charset val="1"/>
    </font>
    <font>
      <sz val="10"/>
      <name val="Arial"/>
      <family val="0"/>
    </font>
    <font>
      <sz val="10"/>
      <name val="Arial"/>
      <family val="0"/>
    </font>
    <font>
      <sz val="10"/>
      <name val="Arial"/>
      <family val="0"/>
    </font>
    <font>
      <b val="true"/>
      <sz val="22"/>
      <color rgb="FF14213D"/>
      <name val="Arial"/>
      <family val="0"/>
      <charset val="1"/>
    </font>
    <font>
      <sz val="13"/>
      <color rgb="FF14213D"/>
      <name val="Arial"/>
      <family val="0"/>
      <charset val="1"/>
    </font>
    <font>
      <sz val="10"/>
      <color rgb="FF555555"/>
      <name val="Arial"/>
      <family val="0"/>
      <charset val="1"/>
    </font>
    <font>
      <i val="true"/>
      <sz val="13"/>
      <color rgb="FF0E7C7B"/>
      <name val="Arial"/>
      <family val="0"/>
      <charset val="1"/>
    </font>
    <font>
      <b val="true"/>
      <sz val="12"/>
      <color rgb="FFFF5D8F"/>
      <name val="Arial"/>
      <family val="0"/>
      <charset val="1"/>
    </font>
    <font>
      <sz val="11"/>
      <name val="Arial"/>
      <family val="0"/>
      <charset val="1"/>
    </font>
    <font>
      <b val="true"/>
      <sz val="12"/>
      <color rgb="FF14213D"/>
      <name val="Arial"/>
      <family val="0"/>
      <charset val="1"/>
    </font>
    <font>
      <b val="true"/>
      <u val="single"/>
      <sz val="12"/>
      <color rgb="FFFF5D8F"/>
      <name val="Arial"/>
      <family val="0"/>
      <charset val="1"/>
    </font>
    <font>
      <u val="single"/>
      <sz val="10"/>
      <color rgb="FF0E7C7B"/>
      <name val="Arial"/>
      <family val="0"/>
      <charset val="1"/>
    </font>
    <font>
      <sz val="9"/>
      <color rgb="FF555555"/>
      <name val="Arial"/>
      <family val="0"/>
      <charset val="1"/>
    </font>
    <font>
      <i val="true"/>
      <sz val="9"/>
      <color rgb="FF555555"/>
      <name val="Arial"/>
      <family val="0"/>
      <charset val="1"/>
    </font>
    <font>
      <b val="true"/>
      <sz val="13"/>
      <color rgb="FF14213D"/>
      <name val="Arial"/>
      <family val="0"/>
      <charset val="1"/>
    </font>
    <font>
      <sz val="11"/>
      <color rgb="FF222222"/>
      <name val="Arial"/>
      <family val="0"/>
      <charset val="1"/>
    </font>
    <font>
      <b val="true"/>
      <sz val="14"/>
      <color rgb="FF14213D"/>
      <name val="Arial"/>
      <family val="0"/>
      <charset val="1"/>
    </font>
    <font>
      <i val="true"/>
      <sz val="10"/>
      <name val="Arial"/>
      <family val="0"/>
      <charset val="1"/>
    </font>
    <font>
      <b val="true"/>
      <sz val="11"/>
      <color rgb="FFFF5D8F"/>
      <name val="Arial"/>
      <family val="0"/>
      <charset val="1"/>
    </font>
    <font>
      <b val="true"/>
      <sz val="11"/>
      <color rgb="FF0000FF"/>
      <name val="Arial"/>
      <family val="0"/>
      <charset val="1"/>
    </font>
    <font>
      <sz val="10"/>
      <name val="Arial"/>
      <family val="0"/>
      <charset val="1"/>
    </font>
    <font>
      <b val="true"/>
      <sz val="11"/>
      <color rgb="FF14213D"/>
      <name val="Arial"/>
      <family val="0"/>
      <charset val="1"/>
    </font>
    <font>
      <i val="true"/>
      <sz val="9"/>
      <name val="Arial"/>
      <family val="0"/>
      <charset val="1"/>
    </font>
    <font>
      <b val="true"/>
      <sz val="11"/>
      <color rgb="FFFFFFFF"/>
      <name val="Arial"/>
      <family val="0"/>
      <charset val="1"/>
    </font>
    <font>
      <sz val="11"/>
      <color rgb="FF0000FF"/>
      <name val="Arial"/>
      <family val="0"/>
      <charset val="1"/>
    </font>
    <font>
      <sz val="9"/>
      <name val="Arial"/>
      <family val="0"/>
      <charset val="1"/>
    </font>
  </fonts>
  <fills count="7">
    <fill>
      <patternFill patternType="none"/>
    </fill>
    <fill>
      <patternFill patternType="gray125"/>
    </fill>
    <fill>
      <patternFill patternType="solid">
        <fgColor rgb="FF0E7C7B"/>
        <bgColor rgb="FF008080"/>
      </patternFill>
    </fill>
    <fill>
      <patternFill patternType="solid">
        <fgColor rgb="FFFBF7EF"/>
        <bgColor rgb="FFFFFFFF"/>
      </patternFill>
    </fill>
    <fill>
      <patternFill patternType="solid">
        <fgColor rgb="FFFFF2B3"/>
        <bgColor rgb="FFFFFF99"/>
      </patternFill>
    </fill>
    <fill>
      <patternFill patternType="solid">
        <fgColor rgb="FFD5ECEB"/>
        <bgColor rgb="FFCCFFCC"/>
      </patternFill>
    </fill>
    <fill>
      <patternFill patternType="solid">
        <fgColor rgb="FF14213D"/>
        <bgColor rgb="FF222222"/>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20" fillId="4"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20" fillId="4"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6"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6" fontId="10" fillId="5"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24" fillId="6" borderId="0" xfId="0" applyFont="true" applyBorder="false" applyAlignment="false" applyProtection="false">
      <alignment horizontal="general" vertical="bottom" textRotation="0" wrapText="false" indent="0" shrinkToFit="false"/>
      <protection locked="true" hidden="false"/>
    </xf>
    <xf numFmtId="166" fontId="25"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7" fontId="2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C7B"/>
      <rgbColor rgb="FFC0C0C0"/>
      <rgbColor rgb="FF808080"/>
      <rgbColor rgb="FF9999FF"/>
      <rgbColor rgb="FF993366"/>
      <rgbColor rgb="FFFFF2B3"/>
      <rgbColor rgb="FFD5ECEB"/>
      <rgbColor rgb="FF660066"/>
      <rgbColor rgb="FFFF5D8F"/>
      <rgbColor rgb="FF0066CC"/>
      <rgbColor rgb="FFCCCCFF"/>
      <rgbColor rgb="FF000080"/>
      <rgbColor rgb="FFFF00FF"/>
      <rgbColor rgb="FFFFFF00"/>
      <rgbColor rgb="FF00FFFF"/>
      <rgbColor rgb="FF800080"/>
      <rgbColor rgb="FF800000"/>
      <rgbColor rgb="FF008080"/>
      <rgbColor rgb="FF0000FF"/>
      <rgbColor rgb="FF00CCFF"/>
      <rgbColor rgb="FFFBF7E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4213D"/>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2857320</xdr:colOff>
      <xdr:row>5</xdr:row>
      <xdr:rowOff>37800</xdr:rowOff>
    </xdr:to>
    <xdr:pic>
      <xdr:nvPicPr>
        <xdr:cNvPr id="0" name="Image 1" descr="Picture"/>
        <xdr:cNvPicPr/>
      </xdr:nvPicPr>
      <xdr:blipFill>
        <a:blip r:embed="rId1"/>
        <a:stretch/>
      </xdr:blipFill>
      <xdr:spPr>
        <a:xfrm>
          <a:off x="211320" y="190440"/>
          <a:ext cx="2857320" cy="799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hillartheory.com/" TargetMode="External"/><Relationship Id="rId2" Type="http://schemas.openxmlformats.org/officeDocument/2006/relationships/hyperlink" Target="https://chillartheory.com/tools/old-vs-new-tax-regime/"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5" hidden="false" customHeight="false" outlineLevel="0" collapsed="false">
      <c r="A1" s="1"/>
      <c r="B1" s="1"/>
      <c r="C1" s="1"/>
      <c r="D1" s="1"/>
      <c r="E1" s="1"/>
      <c r="F1" s="1"/>
      <c r="G1" s="1"/>
      <c r="H1" s="1"/>
      <c r="I1" s="1"/>
      <c r="J1" s="1"/>
    </row>
    <row r="2" customFormat="false" ht="15" hidden="false" customHeight="false" outlineLevel="0" collapsed="false">
      <c r="A2" s="1"/>
      <c r="B2" s="1"/>
      <c r="C2" s="1"/>
      <c r="D2" s="1"/>
      <c r="E2" s="1"/>
      <c r="F2" s="1"/>
      <c r="G2" s="1"/>
      <c r="H2" s="1"/>
      <c r="I2" s="1"/>
      <c r="J2" s="1"/>
    </row>
    <row r="3" customFormat="false" ht="15" hidden="false" customHeight="false" outlineLevel="0" collapsed="false">
      <c r="A3" s="1"/>
      <c r="B3" s="1"/>
      <c r="C3" s="1"/>
      <c r="D3" s="1"/>
      <c r="E3" s="1"/>
      <c r="F3" s="1"/>
      <c r="G3" s="1"/>
      <c r="H3" s="1"/>
      <c r="I3" s="1"/>
      <c r="J3" s="1"/>
    </row>
    <row r="4" customFormat="false" ht="15" hidden="false" customHeight="false" outlineLevel="0" collapsed="false">
      <c r="A4" s="1"/>
      <c r="B4" s="1"/>
      <c r="C4" s="1"/>
      <c r="D4" s="1"/>
      <c r="E4" s="1"/>
      <c r="F4" s="1"/>
      <c r="G4" s="1"/>
      <c r="H4" s="1"/>
      <c r="I4" s="1"/>
      <c r="J4" s="1"/>
    </row>
    <row r="5" customFormat="false" ht="15" hidden="false" customHeight="false" outlineLevel="0" collapsed="false">
      <c r="A5" s="1"/>
      <c r="B5" s="1"/>
      <c r="C5" s="1"/>
      <c r="D5" s="1"/>
      <c r="E5" s="1"/>
      <c r="F5" s="1"/>
      <c r="G5" s="1"/>
      <c r="H5" s="1"/>
      <c r="I5" s="1"/>
      <c r="J5" s="1"/>
    </row>
    <row r="6" customFormat="false" ht="15" hidden="false" customHeight="false" outlineLevel="0" collapsed="false">
      <c r="A6" s="1"/>
      <c r="B6" s="1"/>
      <c r="C6" s="1"/>
      <c r="D6" s="1"/>
      <c r="E6" s="1"/>
      <c r="F6" s="1"/>
      <c r="G6" s="1"/>
      <c r="H6" s="1"/>
      <c r="I6" s="1"/>
      <c r="J6" s="1"/>
    </row>
    <row r="7" customFormat="false" ht="15" hidden="false" customHeight="false" outlineLevel="0" collapsed="false">
      <c r="A7" s="1"/>
      <c r="B7" s="1"/>
      <c r="C7" s="1"/>
      <c r="D7" s="1"/>
      <c r="E7" s="1"/>
      <c r="F7" s="1"/>
      <c r="G7" s="1"/>
      <c r="H7" s="1"/>
      <c r="I7" s="1"/>
      <c r="J7" s="1"/>
    </row>
    <row r="8" customFormat="false" ht="15" hidden="false" customHeight="false" outlineLevel="0" collapsed="false">
      <c r="A8" s="1"/>
      <c r="B8" s="1"/>
      <c r="C8" s="1"/>
      <c r="D8" s="1"/>
      <c r="E8" s="1"/>
      <c r="F8" s="1"/>
      <c r="G8" s="1"/>
      <c r="H8" s="1"/>
      <c r="I8" s="1"/>
      <c r="J8" s="1"/>
    </row>
    <row r="9" customFormat="false" ht="15" hidden="false" customHeight="false" outlineLevel="0" collapsed="false">
      <c r="A9" s="2"/>
      <c r="B9" s="2"/>
      <c r="C9" s="2"/>
      <c r="D9" s="2"/>
      <c r="E9" s="2"/>
      <c r="F9" s="2"/>
      <c r="G9" s="2"/>
      <c r="H9" s="2"/>
      <c r="I9" s="2"/>
      <c r="J9" s="2"/>
    </row>
    <row r="10" customFormat="false" ht="26.8" hidden="false" customHeight="false" outlineLevel="0" collapsed="false">
      <c r="A10" s="2"/>
      <c r="B10" s="3" t="s">
        <v>0</v>
      </c>
      <c r="C10" s="2"/>
      <c r="D10" s="2"/>
      <c r="E10" s="2"/>
      <c r="F10" s="2"/>
      <c r="G10" s="2"/>
      <c r="H10" s="2"/>
      <c r="I10" s="2"/>
      <c r="J10" s="2"/>
    </row>
    <row r="11" customFormat="false" ht="16.15" hidden="false" customHeight="false" outlineLevel="0" collapsed="false">
      <c r="A11" s="2"/>
      <c r="B11" s="4" t="s">
        <v>1</v>
      </c>
      <c r="C11" s="2"/>
      <c r="D11" s="2"/>
      <c r="E11" s="2"/>
      <c r="F11" s="2"/>
      <c r="G11" s="2"/>
      <c r="H11" s="2"/>
      <c r="I11" s="2"/>
      <c r="J11" s="2"/>
    </row>
    <row r="12" customFormat="false" ht="15" hidden="false" customHeight="false" outlineLevel="0" collapsed="false">
      <c r="A12" s="2"/>
      <c r="B12" s="5" t="s">
        <v>2</v>
      </c>
      <c r="C12" s="2"/>
      <c r="D12" s="2"/>
      <c r="E12" s="2"/>
      <c r="F12" s="2"/>
      <c r="G12" s="2"/>
      <c r="H12" s="2"/>
      <c r="I12" s="2"/>
      <c r="J12" s="2"/>
    </row>
    <row r="13" customFormat="false" ht="15" hidden="false" customHeight="false" outlineLevel="0" collapsed="false">
      <c r="A13" s="2"/>
      <c r="B13" s="2"/>
      <c r="C13" s="2"/>
      <c r="D13" s="2"/>
      <c r="E13" s="2"/>
      <c r="F13" s="2"/>
      <c r="G13" s="2"/>
      <c r="H13" s="2"/>
      <c r="I13" s="2"/>
      <c r="J13" s="2"/>
    </row>
    <row r="14" customFormat="false" ht="16.15" hidden="false" customHeight="false" outlineLevel="0" collapsed="false">
      <c r="A14" s="2"/>
      <c r="B14" s="6" t="s">
        <v>3</v>
      </c>
      <c r="C14" s="2"/>
      <c r="D14" s="2"/>
      <c r="E14" s="2"/>
      <c r="F14" s="2"/>
      <c r="G14" s="2"/>
      <c r="H14" s="2"/>
      <c r="I14" s="2"/>
      <c r="J14" s="2"/>
    </row>
    <row r="15" customFormat="false" ht="15" hidden="false" customHeight="false" outlineLevel="0" collapsed="false">
      <c r="A15" s="2"/>
      <c r="B15" s="2"/>
      <c r="C15" s="2"/>
      <c r="D15" s="2"/>
      <c r="E15" s="2"/>
      <c r="F15" s="2"/>
      <c r="G15" s="2"/>
      <c r="H15" s="2"/>
      <c r="I15" s="2"/>
      <c r="J15" s="2"/>
    </row>
    <row r="16" customFormat="false" ht="15" hidden="false" customHeight="false" outlineLevel="0" collapsed="false">
      <c r="A16" s="2"/>
      <c r="B16" s="7" t="s">
        <v>4</v>
      </c>
      <c r="C16" s="2"/>
      <c r="D16" s="2"/>
      <c r="E16" s="2"/>
      <c r="F16" s="2"/>
      <c r="G16" s="2"/>
      <c r="H16" s="2"/>
      <c r="I16" s="2"/>
      <c r="J16" s="2"/>
    </row>
    <row r="17" customFormat="false" ht="15" hidden="false" customHeight="false" outlineLevel="0" collapsed="false">
      <c r="A17" s="2"/>
      <c r="B17" s="8" t="s">
        <v>5</v>
      </c>
      <c r="C17" s="2"/>
      <c r="D17" s="2"/>
      <c r="E17" s="2"/>
      <c r="F17" s="2"/>
      <c r="G17" s="2"/>
      <c r="H17" s="2"/>
      <c r="I17" s="2"/>
      <c r="J17" s="2"/>
    </row>
    <row r="18" customFormat="false" ht="15" hidden="false" customHeight="false" outlineLevel="0" collapsed="false">
      <c r="A18" s="2"/>
      <c r="B18" s="8" t="s">
        <v>6</v>
      </c>
      <c r="C18" s="2"/>
      <c r="D18" s="2"/>
      <c r="E18" s="2"/>
      <c r="F18" s="2"/>
      <c r="G18" s="2"/>
      <c r="H18" s="2"/>
      <c r="I18" s="2"/>
      <c r="J18" s="2"/>
    </row>
    <row r="19" customFormat="false" ht="15" hidden="false" customHeight="false" outlineLevel="0" collapsed="false">
      <c r="A19" s="2"/>
      <c r="B19" s="8" t="s">
        <v>7</v>
      </c>
      <c r="C19" s="2"/>
      <c r="D19" s="2"/>
      <c r="E19" s="2"/>
      <c r="F19" s="2"/>
      <c r="G19" s="2"/>
      <c r="H19" s="2"/>
      <c r="I19" s="2"/>
      <c r="J19" s="2"/>
    </row>
    <row r="20" customFormat="false" ht="15" hidden="false" customHeight="false" outlineLevel="0" collapsed="false">
      <c r="A20" s="2"/>
      <c r="B20" s="2"/>
      <c r="C20" s="2"/>
      <c r="D20" s="2"/>
      <c r="E20" s="2"/>
      <c r="F20" s="2"/>
      <c r="G20" s="2"/>
      <c r="H20" s="2"/>
      <c r="I20" s="2"/>
      <c r="J20" s="2"/>
    </row>
    <row r="21" customFormat="false" ht="15" hidden="false" customHeight="false" outlineLevel="0" collapsed="false">
      <c r="A21" s="2"/>
      <c r="B21" s="9" t="s">
        <v>8</v>
      </c>
      <c r="C21" s="2"/>
      <c r="D21" s="2"/>
      <c r="E21" s="2"/>
      <c r="F21" s="2"/>
      <c r="G21" s="2"/>
      <c r="H21" s="2"/>
      <c r="I21" s="2"/>
      <c r="J21" s="2"/>
    </row>
    <row r="22" customFormat="false" ht="15" hidden="false" customHeight="false" outlineLevel="0" collapsed="false">
      <c r="A22" s="2"/>
      <c r="B22" s="10" t="s">
        <v>9</v>
      </c>
      <c r="C22" s="2"/>
      <c r="D22" s="2"/>
      <c r="E22" s="2"/>
      <c r="F22" s="2"/>
      <c r="G22" s="2"/>
      <c r="H22" s="2"/>
      <c r="I22" s="2"/>
      <c r="J22" s="2"/>
    </row>
    <row r="23" customFormat="false" ht="15" hidden="false" customHeight="false" outlineLevel="0" collapsed="false">
      <c r="A23" s="2"/>
      <c r="B23" s="11" t="s">
        <v>10</v>
      </c>
      <c r="C23" s="2"/>
      <c r="D23" s="2"/>
      <c r="E23" s="2"/>
      <c r="F23" s="2"/>
      <c r="G23" s="2"/>
      <c r="H23" s="2"/>
      <c r="I23" s="2"/>
      <c r="J23" s="2"/>
    </row>
    <row r="24" customFormat="false" ht="15" hidden="false" customHeight="false" outlineLevel="0" collapsed="false">
      <c r="A24" s="2"/>
      <c r="B24" s="2"/>
      <c r="C24" s="2"/>
      <c r="D24" s="2"/>
      <c r="E24" s="2"/>
      <c r="F24" s="2"/>
      <c r="G24" s="2"/>
      <c r="H24" s="2"/>
      <c r="I24" s="2"/>
      <c r="J24" s="2"/>
    </row>
    <row r="25" customFormat="false" ht="15" hidden="false" customHeight="false" outlineLevel="0" collapsed="false">
      <c r="A25" s="2"/>
      <c r="B25" s="12" t="s">
        <v>11</v>
      </c>
      <c r="C25" s="2"/>
      <c r="D25" s="2"/>
      <c r="E25" s="2"/>
      <c r="F25" s="2"/>
      <c r="G25" s="2"/>
      <c r="H25" s="2"/>
      <c r="I25" s="2"/>
      <c r="J25" s="2"/>
    </row>
    <row r="26" customFormat="false" ht="15" hidden="false" customHeight="false" outlineLevel="0" collapsed="false">
      <c r="A26" s="2"/>
      <c r="B26" s="13" t="s">
        <v>12</v>
      </c>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row r="31" customFormat="false" ht="15" hidden="false" customHeight="false" outlineLevel="0" collapsed="false">
      <c r="A31" s="2"/>
      <c r="B31" s="2"/>
      <c r="C31" s="2"/>
      <c r="D31" s="2"/>
      <c r="E31" s="2"/>
      <c r="F31" s="2"/>
      <c r="G31" s="2"/>
      <c r="H31" s="2"/>
      <c r="I31" s="2"/>
      <c r="J31" s="2"/>
    </row>
    <row r="32" customFormat="false" ht="15" hidden="false" customHeight="false" outlineLevel="0" collapsed="false">
      <c r="A32" s="2"/>
      <c r="B32" s="2"/>
      <c r="C32" s="2"/>
      <c r="D32" s="2"/>
      <c r="E32" s="2"/>
      <c r="F32" s="2"/>
      <c r="G32" s="2"/>
      <c r="H32" s="2"/>
      <c r="I32" s="2"/>
      <c r="J32" s="2"/>
    </row>
    <row r="33" customFormat="false" ht="15" hidden="false" customHeight="false" outlineLevel="0" collapsed="false">
      <c r="A33" s="2"/>
      <c r="B33" s="2"/>
      <c r="C33" s="2"/>
      <c r="D33" s="2"/>
      <c r="E33" s="2"/>
      <c r="F33" s="2"/>
      <c r="G33" s="2"/>
      <c r="H33" s="2"/>
      <c r="I33" s="2"/>
      <c r="J33" s="2"/>
    </row>
    <row r="34" customFormat="false" ht="15" hidden="false" customHeight="false" outlineLevel="0" collapsed="false">
      <c r="A34" s="2"/>
      <c r="B34" s="2"/>
      <c r="C34" s="2"/>
      <c r="D34" s="2"/>
      <c r="E34" s="2"/>
      <c r="F34" s="2"/>
      <c r="G34" s="2"/>
      <c r="H34" s="2"/>
      <c r="I34" s="2"/>
      <c r="J34" s="2"/>
    </row>
    <row r="35" customFormat="false" ht="15" hidden="false" customHeight="false" outlineLevel="0" collapsed="false">
      <c r="A35" s="2"/>
      <c r="B35" s="2"/>
      <c r="C35" s="2"/>
      <c r="D35" s="2"/>
      <c r="E35" s="2"/>
      <c r="F35" s="2"/>
      <c r="G35" s="2"/>
      <c r="H35" s="2"/>
      <c r="I35" s="2"/>
      <c r="J35" s="2"/>
    </row>
    <row r="36" customFormat="false" ht="15" hidden="false" customHeight="false" outlineLevel="0" collapsed="false">
      <c r="A36" s="2"/>
      <c r="B36" s="2"/>
      <c r="C36" s="2"/>
      <c r="D36" s="2"/>
      <c r="E36" s="2"/>
      <c r="F36" s="2"/>
      <c r="G36" s="2"/>
      <c r="H36" s="2"/>
      <c r="I36" s="2"/>
      <c r="J36" s="2"/>
    </row>
    <row r="37" customFormat="false" ht="15" hidden="false" customHeight="false" outlineLevel="0" collapsed="false">
      <c r="A37" s="2"/>
      <c r="B37" s="2"/>
      <c r="C37" s="2"/>
      <c r="D37" s="2"/>
      <c r="E37" s="2"/>
      <c r="F37" s="2"/>
      <c r="G37" s="2"/>
      <c r="H37" s="2"/>
      <c r="I37" s="2"/>
      <c r="J37" s="2"/>
    </row>
    <row r="38" customFormat="false" ht="15" hidden="false" customHeight="false" outlineLevel="0" collapsed="false">
      <c r="A38" s="2"/>
      <c r="B38" s="2"/>
      <c r="C38" s="2"/>
      <c r="D38" s="2"/>
      <c r="E38" s="2"/>
      <c r="F38" s="2"/>
      <c r="G38" s="2"/>
      <c r="H38" s="2"/>
      <c r="I38" s="2"/>
      <c r="J38" s="2"/>
    </row>
    <row r="39" customFormat="false" ht="15" hidden="false" customHeight="false" outlineLevel="0" collapsed="false">
      <c r="A39" s="2"/>
      <c r="B39" s="2"/>
      <c r="C39" s="2"/>
      <c r="D39" s="2"/>
      <c r="E39" s="2"/>
      <c r="F39" s="2"/>
      <c r="G39" s="2"/>
      <c r="H39" s="2"/>
      <c r="I39" s="2"/>
      <c r="J39" s="2"/>
    </row>
  </sheetData>
  <hyperlinks>
    <hyperlink ref="B22" r:id="rId1" location="subscribe?utm_source=sheet&amp;utm_medium=download&amp;utm_campaign=tool-old-vs-new-tax-regime" display="Subscribe free at chillartheory.com"/>
    <hyperlink ref="B23" r:id="rId2" display="The live calculator: https://chillartheory.com/tools/old-vs-new-tax-regime/"/>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6.15" hidden="false" customHeight="false" outlineLevel="0" collapsed="false">
      <c r="A1" s="14" t="s">
        <v>13</v>
      </c>
    </row>
    <row r="2" customFormat="false" ht="15" hidden="false" customHeight="false" outlineLevel="0" collapsed="false">
      <c r="A2" s="15"/>
    </row>
    <row r="3" customFormat="false" ht="15" hidden="false" customHeight="false" outlineLevel="0" collapsed="false">
      <c r="A3" s="15" t="s">
        <v>14</v>
      </c>
    </row>
    <row r="4" customFormat="false" ht="15" hidden="false" customHeight="false" outlineLevel="0" collapsed="false">
      <c r="A4" s="15" t="s">
        <v>15</v>
      </c>
    </row>
    <row r="5" customFormat="false" ht="15" hidden="false" customHeight="false" outlineLevel="0" collapsed="false">
      <c r="A5" s="15" t="s">
        <v>16</v>
      </c>
    </row>
    <row r="6" customFormat="false" ht="26.85" hidden="false" customHeight="false" outlineLevel="0" collapsed="false">
      <c r="A6" s="15" t="s">
        <v>17</v>
      </c>
    </row>
    <row r="7" customFormat="false" ht="15" hidden="false" customHeight="false" outlineLevel="0" collapsed="false">
      <c r="A7" s="15" t="s">
        <v>18</v>
      </c>
    </row>
    <row r="8" customFormat="false" ht="15" hidden="false" customHeight="false" outlineLevel="0" collapsed="false">
      <c r="A8" s="15"/>
    </row>
    <row r="9" customFormat="false" ht="16.15" hidden="false" customHeight="false" outlineLevel="0" collapsed="false">
      <c r="A9" s="14" t="s">
        <v>19</v>
      </c>
    </row>
    <row r="10" customFormat="false" ht="15" hidden="false" customHeight="false" outlineLevel="0" collapsed="false">
      <c r="A10" s="15" t="s">
        <v>20</v>
      </c>
    </row>
    <row r="11" customFormat="false" ht="15" hidden="false" customHeight="false" outlineLevel="0" collapsed="false">
      <c r="A11" s="15" t="s">
        <v>21</v>
      </c>
    </row>
    <row r="12" customFormat="false" ht="15" hidden="false" customHeight="false" outlineLevel="0" collapsed="false">
      <c r="A12" s="15"/>
    </row>
    <row r="13" customFormat="false" ht="16.15" hidden="false" customHeight="false" outlineLevel="0" collapsed="false">
      <c r="A13" s="14" t="s">
        <v>22</v>
      </c>
    </row>
    <row r="14" customFormat="false" ht="26.85" hidden="false" customHeight="false" outlineLevel="0" collapsed="false">
      <c r="A14" s="15" t="s">
        <v>23</v>
      </c>
    </row>
    <row r="15" customFormat="false" ht="15" hidden="false" customHeight="false" outlineLevel="0" collapsed="false">
      <c r="A15" s="15" t="s">
        <v>24</v>
      </c>
    </row>
    <row r="16" customFormat="false" ht="15" hidden="false" customHeight="false" outlineLevel="0" collapsed="false">
      <c r="A16" s="15"/>
    </row>
    <row r="17" customFormat="false" ht="39.55" hidden="false" customHeight="false" outlineLevel="0" collapsed="false">
      <c r="A17" s="15" t="s">
        <v>25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22"/>
    <col collapsed="false" customWidth="true" hidden="false" outlineLevel="0" max="3" min="3" style="0" width="70"/>
  </cols>
  <sheetData>
    <row r="1" customFormat="false" ht="17.35" hidden="false" customHeight="false" outlineLevel="0" collapsed="false">
      <c r="A1" s="16" t="s">
        <v>26</v>
      </c>
    </row>
    <row r="2" customFormat="false" ht="15" hidden="false" customHeight="false" outlineLevel="0" collapsed="false">
      <c r="A2" s="17" t="s">
        <v>27</v>
      </c>
    </row>
    <row r="4" customFormat="false" ht="15" hidden="false" customHeight="false" outlineLevel="0" collapsed="false">
      <c r="A4" s="18" t="s">
        <v>28</v>
      </c>
    </row>
    <row r="5" customFormat="false" ht="15" hidden="false" customHeight="false" outlineLevel="0" collapsed="false">
      <c r="A5" s="19" t="s">
        <v>29</v>
      </c>
      <c r="B5" s="20" t="n">
        <v>1</v>
      </c>
      <c r="C5" s="21" t="s">
        <v>30</v>
      </c>
    </row>
    <row r="6" customFormat="false" ht="15" hidden="false" customHeight="false" outlineLevel="0" collapsed="false">
      <c r="A6" s="19" t="s">
        <v>31</v>
      </c>
      <c r="B6" s="22" t="n">
        <v>1800000</v>
      </c>
      <c r="C6" s="21" t="s">
        <v>32</v>
      </c>
    </row>
    <row r="7" customFormat="false" ht="15" hidden="false" customHeight="false" outlineLevel="0" collapsed="false">
      <c r="A7" s="19" t="s">
        <v>33</v>
      </c>
      <c r="B7" s="22" t="n">
        <v>0</v>
      </c>
      <c r="C7" s="21" t="s">
        <v>34</v>
      </c>
    </row>
    <row r="8" customFormat="false" ht="15" hidden="false" customHeight="false" outlineLevel="0" collapsed="false">
      <c r="A8" s="19" t="s">
        <v>35</v>
      </c>
      <c r="B8" s="22" t="n">
        <v>200000</v>
      </c>
      <c r="C8" s="21" t="s">
        <v>36</v>
      </c>
    </row>
    <row r="9" customFormat="false" ht="15" hidden="false" customHeight="false" outlineLevel="0" collapsed="false">
      <c r="A9" s="19" t="s">
        <v>37</v>
      </c>
      <c r="B9" s="22" t="n">
        <v>150000</v>
      </c>
      <c r="C9" s="21" t="s">
        <v>38</v>
      </c>
    </row>
    <row r="10" customFormat="false" ht="15" hidden="false" customHeight="false" outlineLevel="0" collapsed="false">
      <c r="A10" s="19" t="s">
        <v>39</v>
      </c>
      <c r="B10" s="22" t="n">
        <v>50000</v>
      </c>
      <c r="C10" s="21" t="s">
        <v>38</v>
      </c>
    </row>
    <row r="11" customFormat="false" ht="15" hidden="false" customHeight="false" outlineLevel="0" collapsed="false">
      <c r="A11" s="19" t="s">
        <v>40</v>
      </c>
      <c r="B11" s="22" t="n">
        <v>25000</v>
      </c>
      <c r="C11" s="21" t="s">
        <v>41</v>
      </c>
    </row>
    <row r="12" customFormat="false" ht="15" hidden="false" customHeight="false" outlineLevel="0" collapsed="false">
      <c r="A12" s="19" t="s">
        <v>42</v>
      </c>
      <c r="B12" s="22" t="n">
        <v>0</v>
      </c>
      <c r="C12" s="21" t="s">
        <v>38</v>
      </c>
    </row>
    <row r="13" customFormat="false" ht="15" hidden="false" customHeight="false" outlineLevel="0" collapsed="false">
      <c r="A13" s="19" t="s">
        <v>43</v>
      </c>
      <c r="B13" s="22" t="n">
        <v>0</v>
      </c>
      <c r="C13" s="21" t="s">
        <v>44</v>
      </c>
    </row>
    <row r="14" customFormat="false" ht="15" hidden="false" customHeight="false" outlineLevel="0" collapsed="false">
      <c r="A14" s="19" t="s">
        <v>45</v>
      </c>
      <c r="B14" s="22" t="n">
        <v>0</v>
      </c>
      <c r="C14" s="21" t="s">
        <v>46</v>
      </c>
    </row>
    <row r="15" customFormat="false" ht="15" hidden="false" customHeight="false" outlineLevel="0" collapsed="false">
      <c r="A15" s="19" t="s">
        <v>47</v>
      </c>
      <c r="B15" s="22" t="n">
        <v>0</v>
      </c>
      <c r="C15" s="21" t="s">
        <v>48</v>
      </c>
    </row>
    <row r="16" customFormat="false" ht="15" hidden="false" customHeight="false" outlineLevel="0" collapsed="false">
      <c r="A16" s="19" t="s">
        <v>49</v>
      </c>
      <c r="B16" s="20" t="n">
        <v>1</v>
      </c>
      <c r="C16" s="21" t="s">
        <v>50</v>
      </c>
    </row>
    <row r="18" customFormat="false" ht="15" hidden="false" customHeight="false" outlineLevel="0" collapsed="false">
      <c r="A18" s="18" t="s">
        <v>51</v>
      </c>
    </row>
    <row r="19" customFormat="false" ht="15" hidden="false" customHeight="false" outlineLevel="0" collapsed="false">
      <c r="A19" s="23" t="s">
        <v>52</v>
      </c>
      <c r="B19" s="24" t="n">
        <f aca="false">MIN(Rules!$B$5,$B$6)</f>
        <v>75000</v>
      </c>
    </row>
    <row r="20" customFormat="false" ht="15" hidden="false" customHeight="false" outlineLevel="0" collapsed="false">
      <c r="A20" s="23" t="s">
        <v>53</v>
      </c>
      <c r="B20" s="24" t="n">
        <f aca="false">MIN(Rules!$B$6,$B$6)</f>
        <v>50000</v>
      </c>
    </row>
    <row r="21" customFormat="false" ht="15" hidden="false" customHeight="false" outlineLevel="0" collapsed="false">
      <c r="A21" s="23" t="s">
        <v>54</v>
      </c>
      <c r="B21" s="24" t="n">
        <f aca="false">IF($B$15&gt;0,MIN($B$14,$B$15*Rules!$B$13),$B$14)</f>
        <v>0</v>
      </c>
    </row>
    <row r="22" customFormat="false" ht="15" hidden="false" customHeight="false" outlineLevel="0" collapsed="false">
      <c r="A22" s="23" t="s">
        <v>55</v>
      </c>
      <c r="B22" s="24" t="n">
        <f aca="false">IF($B$15&gt;0,MIN($B$14,$B$15*IF($B$16=2,Rules!$B$15,Rules!$B$14)),$B$14)</f>
        <v>0</v>
      </c>
    </row>
    <row r="23" customFormat="false" ht="15" hidden="false" customHeight="false" outlineLevel="0" collapsed="false">
      <c r="A23" s="23" t="s">
        <v>56</v>
      </c>
      <c r="B23" s="24" t="n">
        <f aca="false">MIN($B$8,$B$6)</f>
        <v>200000</v>
      </c>
    </row>
    <row r="24" customFormat="false" ht="15" hidden="false" customHeight="false" outlineLevel="0" collapsed="false">
      <c r="A24" s="23" t="s">
        <v>57</v>
      </c>
      <c r="B24" s="24" t="n">
        <f aca="false">MIN($B$9,Rules!$B$9)</f>
        <v>150000</v>
      </c>
    </row>
    <row r="25" customFormat="false" ht="15" hidden="false" customHeight="false" outlineLevel="0" collapsed="false">
      <c r="A25" s="23" t="s">
        <v>58</v>
      </c>
      <c r="B25" s="24" t="n">
        <f aca="false">MIN($B$10,Rules!$B$10)</f>
        <v>50000</v>
      </c>
    </row>
    <row r="26" customFormat="false" ht="15" hidden="false" customHeight="false" outlineLevel="0" collapsed="false">
      <c r="A26" s="23" t="s">
        <v>59</v>
      </c>
      <c r="B26" s="24" t="n">
        <f aca="false">MIN($B$11,Rules!$B$11)</f>
        <v>25000</v>
      </c>
    </row>
    <row r="27" customFormat="false" ht="15" hidden="false" customHeight="false" outlineLevel="0" collapsed="false">
      <c r="A27" s="23" t="s">
        <v>60</v>
      </c>
      <c r="B27" s="24" t="n">
        <f aca="false">MIN($B$12,Rules!$B$12)</f>
        <v>0</v>
      </c>
    </row>
    <row r="28" customFormat="false" ht="15" hidden="false" customHeight="false" outlineLevel="0" collapsed="false">
      <c r="A28" s="23" t="s">
        <v>61</v>
      </c>
      <c r="B28" s="24" t="n">
        <f aca="false">$B$23+$B$24+$B$25+$B$26+$B$27+$B$13</f>
        <v>425000</v>
      </c>
    </row>
    <row r="29" customFormat="false" ht="15" hidden="false" customHeight="false" outlineLevel="0" collapsed="false">
      <c r="A29" s="23" t="s">
        <v>62</v>
      </c>
      <c r="B29" s="24" t="n">
        <f aca="false">MAX(0,$B$6-$B$19+$B$7-$B$21)</f>
        <v>1725000</v>
      </c>
    </row>
    <row r="30" customFormat="false" ht="15" hidden="false" customHeight="false" outlineLevel="0" collapsed="false">
      <c r="A30" s="23" t="s">
        <v>63</v>
      </c>
      <c r="B30" s="24" t="n">
        <f aca="false">MAX(0,$B$6-$B$20+$B$7-$B$22)</f>
        <v>1750000</v>
      </c>
    </row>
    <row r="31" customFormat="false" ht="15" hidden="false" customHeight="false" outlineLevel="0" collapsed="false">
      <c r="A31" s="23" t="s">
        <v>64</v>
      </c>
      <c r="B31" s="24" t="n">
        <f aca="false">MAX(0,$B$30-$B$28)</f>
        <v>1325000</v>
      </c>
    </row>
    <row r="32" customFormat="false" ht="15" hidden="false" customHeight="false" outlineLevel="0" collapsed="false">
      <c r="A32" s="23" t="s">
        <v>65</v>
      </c>
      <c r="B32" s="24" t="n">
        <f aca="false">MAX(0,MIN($B$29,Rules!$B$19)-Rules!$B$18)*0.05+MAX(0,MIN($B$29,Rules!$B$20)-Rules!$B$19)*0.1+MAX(0,MIN($B$29,Rules!$B$21)-Rules!$B$20)*0.15+MAX(0,MIN($B$29,Rules!$B$22)-Rules!$B$21)*0.2+MAX(0,MIN($B$29,Rules!$B$23)-Rules!$B$22)*0.25+MAX(0,$B$29-Rules!$B$23)*0.3</f>
        <v>145000</v>
      </c>
    </row>
    <row r="33" customFormat="false" ht="15" hidden="false" customHeight="false" outlineLevel="0" collapsed="false">
      <c r="A33" s="23" t="s">
        <v>66</v>
      </c>
      <c r="B33" s="24" t="n">
        <f aca="false">IF($B$29&lt;=Rules!$B$7,0,MIN($B$32,$B$29-Rules!$B$7))</f>
        <v>145000</v>
      </c>
    </row>
    <row r="34" customFormat="false" ht="15" hidden="false" customHeight="false" outlineLevel="0" collapsed="false">
      <c r="A34" s="25" t="s">
        <v>67</v>
      </c>
      <c r="B34" s="26" t="n">
        <f aca="false">$B$33*(1+Rules!$B$16)</f>
        <v>150800</v>
      </c>
    </row>
    <row r="35" customFormat="false" ht="15" hidden="false" customHeight="false" outlineLevel="0" collapsed="false">
      <c r="A35" s="23" t="s">
        <v>68</v>
      </c>
      <c r="B35" s="24" t="n">
        <f aca="false">CHOOSE($B$5,Rules!$B$24,Rules!$B$25,Rules!$B$26)</f>
        <v>250000</v>
      </c>
    </row>
    <row r="36" customFormat="false" ht="15" hidden="false" customHeight="false" outlineLevel="0" collapsed="false">
      <c r="A36" s="23" t="s">
        <v>69</v>
      </c>
      <c r="B36" s="24" t="n">
        <f aca="false">MAX(0,MIN($B$31,Rules!$B$27)-$B$35)*0.05+MAX(0,MIN($B$31,Rules!$B$28)-MAX(Rules!$B$27,$B$35))*0.2+MAX(0,$B$31-Rules!$B$28)*0.3</f>
        <v>210000</v>
      </c>
    </row>
    <row r="37" customFormat="false" ht="15" hidden="false" customHeight="false" outlineLevel="0" collapsed="false">
      <c r="A37" s="23" t="s">
        <v>70</v>
      </c>
      <c r="B37" s="24" t="n">
        <f aca="false">IF($B$31&lt;=Rules!$B$8,0,$B$36)</f>
        <v>210000</v>
      </c>
    </row>
    <row r="38" customFormat="false" ht="15" hidden="false" customHeight="false" outlineLevel="0" collapsed="false">
      <c r="A38" s="25" t="s">
        <v>71</v>
      </c>
      <c r="B38" s="26" t="n">
        <f aca="false">$B$37*(1+Rules!$B$16)</f>
        <v>218400</v>
      </c>
    </row>
    <row r="39" customFormat="false" ht="15" hidden="false" customHeight="false" outlineLevel="0" collapsed="false">
      <c r="A39" s="25" t="s">
        <v>72</v>
      </c>
      <c r="B39" s="26" t="str">
        <f aca="false">IF(ABS($B$34-$B$38)&lt;1,"Tie",IF($B$34&lt;$B$38,"New regime","Old regime"))</f>
        <v>New regime</v>
      </c>
    </row>
    <row r="40" customFormat="false" ht="15" hidden="false" customHeight="false" outlineLevel="0" collapsed="false">
      <c r="A40" s="25" t="s">
        <v>73</v>
      </c>
      <c r="B40" s="26" t="n">
        <f aca="false">ABS($B$34-$B$38)</f>
        <v>67600</v>
      </c>
    </row>
    <row r="41" customFormat="false" ht="15" hidden="false" customHeight="false" outlineLevel="0" collapsed="false">
      <c r="A41" s="23" t="s">
        <v>74</v>
      </c>
      <c r="B41" s="24" t="n">
        <f aca="false">$B$34/(1+Rules!$B$16)</f>
        <v>145000</v>
      </c>
    </row>
    <row r="42" customFormat="false" ht="15" hidden="false" customHeight="false" outlineLevel="0" collapsed="false">
      <c r="A42" s="23" t="s">
        <v>75</v>
      </c>
      <c r="B42" s="24" t="n">
        <f aca="false">MAX(0,Rules!$B$27-$B$35)*0.05</f>
        <v>12500</v>
      </c>
    </row>
    <row r="43" customFormat="false" ht="15" hidden="false" customHeight="false" outlineLevel="0" collapsed="false">
      <c r="A43" s="23" t="s">
        <v>76</v>
      </c>
      <c r="B43" s="24" t="n">
        <f aca="false">$B$42+(Rules!$B$28-Rules!$B$27)*0.2</f>
        <v>112500</v>
      </c>
    </row>
    <row r="44" customFormat="false" ht="15" hidden="false" customHeight="false" outlineLevel="0" collapsed="false">
      <c r="A44" s="23" t="s">
        <v>77</v>
      </c>
      <c r="B44" s="24" t="n">
        <f aca="false">IF($B$41&lt;=$B$42,Rules!$B$27,IF($B$41&lt;=$B$43,Rules!$B$27+($B$41-$B$42)/0.2,Rules!$B$28+($B$41-$B$43)/0.3))</f>
        <v>1108333.33333333</v>
      </c>
    </row>
    <row r="45" customFormat="false" ht="15" hidden="false" customHeight="false" outlineLevel="0" collapsed="false">
      <c r="A45" s="25" t="s">
        <v>78</v>
      </c>
      <c r="B45" s="26" t="n">
        <f aca="false">IF($B$34&lt;=0,"None: the new regime already takes no tax",MAX(0,$B$30-$B$44))</f>
        <v>641666.666666667</v>
      </c>
    </row>
    <row r="46" customFormat="false" ht="15" hidden="false" customHeight="false" outlineLevel="0" collapsed="false">
      <c r="A46" s="25" t="s">
        <v>79</v>
      </c>
      <c r="B46" s="26" t="n">
        <f aca="false">IF(ISNUMBER($B$45),$B$28-$B$45,"")</f>
        <v>-216666.666666667</v>
      </c>
    </row>
    <row r="47" customFormat="false" ht="15" hidden="false" customHeight="false" outlineLevel="0" collapsed="false">
      <c r="A47" s="23" t="s">
        <v>80</v>
      </c>
      <c r="B47" s="24" t="str">
        <f aca="false">IF(MAX($B$29,$B$31)&gt;Rules!$B$17,"Taxable income above ₹50 lakh: surcharge not included, both totals understated","")</f>
        <v/>
      </c>
    </row>
    <row r="49" customFormat="false" ht="15" hidden="false" customHeight="false" outlineLevel="0" collapsed="false">
      <c r="A49" s="27" t="s">
        <v>81</v>
      </c>
    </row>
  </sheetData>
  <dataValidations count="2">
    <dataValidation allowBlank="false" errorStyle="stop" operator="between" showDropDown="false" showErrorMessage="false" showInputMessage="false" sqref="B5" type="list">
      <formula1>"1,2,3"</formula1>
      <formula2>0</formula2>
    </dataValidation>
    <dataValidation allowBlank="false" errorStyle="stop" operator="between" showDropDown="false" showErrorMessage="false" showInputMessage="false" sqref="B16" type="list">
      <formula1>"1,2"</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4"/>
    <col collapsed="false" customWidth="true" hidden="false" outlineLevel="0" max="3" min="3" style="0" width="90"/>
  </cols>
  <sheetData>
    <row r="1" customFormat="false" ht="16.15" hidden="false" customHeight="false" outlineLevel="0" collapsed="false">
      <c r="A1" s="28" t="s">
        <v>82</v>
      </c>
    </row>
    <row r="2" customFormat="false" ht="15" hidden="false" customHeight="false" outlineLevel="0" collapsed="false">
      <c r="A2" s="17" t="s">
        <v>83</v>
      </c>
    </row>
    <row r="4" customFormat="false" ht="15" hidden="false" customHeight="false" outlineLevel="0" collapsed="false">
      <c r="A4" s="29" t="s">
        <v>84</v>
      </c>
      <c r="B4" s="29" t="s">
        <v>85</v>
      </c>
      <c r="C4" s="29" t="s">
        <v>86</v>
      </c>
    </row>
    <row r="5" customFormat="false" ht="15" hidden="false" customHeight="false" outlineLevel="0" collapsed="false">
      <c r="A5" s="19" t="s">
        <v>87</v>
      </c>
      <c r="B5" s="30" t="n">
        <v>75000</v>
      </c>
      <c r="C5" s="31" t="s">
        <v>88</v>
      </c>
    </row>
    <row r="6" customFormat="false" ht="15" hidden="false" customHeight="false" outlineLevel="0" collapsed="false">
      <c r="A6" s="19" t="s">
        <v>89</v>
      </c>
      <c r="B6" s="30" t="n">
        <v>50000</v>
      </c>
      <c r="C6" s="31" t="s">
        <v>90</v>
      </c>
    </row>
    <row r="7" customFormat="false" ht="15" hidden="false" customHeight="false" outlineLevel="0" collapsed="false">
      <c r="A7" s="19" t="s">
        <v>91</v>
      </c>
      <c r="B7" s="30" t="n">
        <v>1200000</v>
      </c>
      <c r="C7" s="31" t="s">
        <v>92</v>
      </c>
    </row>
    <row r="8" customFormat="false" ht="15" hidden="false" customHeight="false" outlineLevel="0" collapsed="false">
      <c r="A8" s="19" t="s">
        <v>93</v>
      </c>
      <c r="B8" s="30" t="n">
        <v>500000</v>
      </c>
      <c r="C8" s="31" t="s">
        <v>94</v>
      </c>
    </row>
    <row r="9" customFormat="false" ht="15" hidden="false" customHeight="false" outlineLevel="0" collapsed="false">
      <c r="A9" s="19" t="s">
        <v>95</v>
      </c>
      <c r="B9" s="30" t="n">
        <v>150000</v>
      </c>
      <c r="C9" s="31" t="s">
        <v>96</v>
      </c>
    </row>
    <row r="10" customFormat="false" ht="15" hidden="false" customHeight="false" outlineLevel="0" collapsed="false">
      <c r="A10" s="19" t="s">
        <v>97</v>
      </c>
      <c r="B10" s="30" t="n">
        <v>50000</v>
      </c>
      <c r="C10" s="31" t="s">
        <v>96</v>
      </c>
    </row>
    <row r="11" customFormat="false" ht="15" hidden="false" customHeight="false" outlineLevel="0" collapsed="false">
      <c r="A11" s="19" t="s">
        <v>98</v>
      </c>
      <c r="B11" s="30" t="n">
        <v>100000</v>
      </c>
      <c r="C11" s="31" t="s">
        <v>99</v>
      </c>
    </row>
    <row r="12" customFormat="false" ht="15" hidden="false" customHeight="false" outlineLevel="0" collapsed="false">
      <c r="A12" s="19" t="s">
        <v>100</v>
      </c>
      <c r="B12" s="30" t="n">
        <v>200000</v>
      </c>
      <c r="C12" s="31" t="s">
        <v>96</v>
      </c>
    </row>
    <row r="13" customFormat="false" ht="15" hidden="false" customHeight="false" outlineLevel="0" collapsed="false">
      <c r="A13" s="19" t="s">
        <v>101</v>
      </c>
      <c r="B13" s="32" t="n">
        <v>0.14</v>
      </c>
      <c r="C13" s="31" t="s">
        <v>96</v>
      </c>
    </row>
    <row r="14" customFormat="false" ht="15" hidden="false" customHeight="false" outlineLevel="0" collapsed="false">
      <c r="A14" s="19" t="s">
        <v>102</v>
      </c>
      <c r="B14" s="32" t="n">
        <v>0.1</v>
      </c>
      <c r="C14" s="31" t="s">
        <v>96</v>
      </c>
    </row>
    <row r="15" customFormat="false" ht="15" hidden="false" customHeight="false" outlineLevel="0" collapsed="false">
      <c r="A15" s="19" t="s">
        <v>103</v>
      </c>
      <c r="B15" s="32" t="n">
        <v>0.14</v>
      </c>
      <c r="C15" s="31" t="s">
        <v>96</v>
      </c>
    </row>
    <row r="16" customFormat="false" ht="15" hidden="false" customHeight="false" outlineLevel="0" collapsed="false">
      <c r="A16" s="19" t="s">
        <v>104</v>
      </c>
      <c r="B16" s="32" t="n">
        <v>0.04</v>
      </c>
      <c r="C16" s="31" t="s">
        <v>96</v>
      </c>
    </row>
    <row r="17" customFormat="false" ht="15" hidden="false" customHeight="false" outlineLevel="0" collapsed="false">
      <c r="A17" s="19" t="s">
        <v>105</v>
      </c>
      <c r="B17" s="30" t="n">
        <v>5000000</v>
      </c>
      <c r="C17" s="31" t="s">
        <v>96</v>
      </c>
    </row>
    <row r="18" customFormat="false" ht="15" hidden="false" customHeight="false" outlineLevel="0" collapsed="false">
      <c r="A18" s="19" t="s">
        <v>106</v>
      </c>
      <c r="B18" s="30" t="n">
        <v>400000</v>
      </c>
      <c r="C18" s="31" t="s">
        <v>107</v>
      </c>
    </row>
    <row r="19" customFormat="false" ht="15" hidden="false" customHeight="false" outlineLevel="0" collapsed="false">
      <c r="A19" s="19" t="s">
        <v>108</v>
      </c>
      <c r="B19" s="30" t="n">
        <v>800000</v>
      </c>
      <c r="C19" s="31" t="s">
        <v>107</v>
      </c>
    </row>
    <row r="20" customFormat="false" ht="15" hidden="false" customHeight="false" outlineLevel="0" collapsed="false">
      <c r="A20" s="19" t="s">
        <v>109</v>
      </c>
      <c r="B20" s="30" t="n">
        <v>1200000</v>
      </c>
      <c r="C20" s="31" t="s">
        <v>107</v>
      </c>
    </row>
    <row r="21" customFormat="false" ht="15" hidden="false" customHeight="false" outlineLevel="0" collapsed="false">
      <c r="A21" s="19" t="s">
        <v>110</v>
      </c>
      <c r="B21" s="30" t="n">
        <v>1600000</v>
      </c>
      <c r="C21" s="31" t="s">
        <v>107</v>
      </c>
    </row>
    <row r="22" customFormat="false" ht="15" hidden="false" customHeight="false" outlineLevel="0" collapsed="false">
      <c r="A22" s="19" t="s">
        <v>111</v>
      </c>
      <c r="B22" s="30" t="n">
        <v>2000000</v>
      </c>
      <c r="C22" s="31" t="s">
        <v>107</v>
      </c>
    </row>
    <row r="23" customFormat="false" ht="15" hidden="false" customHeight="false" outlineLevel="0" collapsed="false">
      <c r="A23" s="19" t="s">
        <v>112</v>
      </c>
      <c r="B23" s="30" t="n">
        <v>2400000</v>
      </c>
      <c r="C23" s="31" t="s">
        <v>107</v>
      </c>
    </row>
    <row r="24" customFormat="false" ht="15" hidden="false" customHeight="false" outlineLevel="0" collapsed="false">
      <c r="A24" s="19" t="s">
        <v>113</v>
      </c>
      <c r="B24" s="30" t="n">
        <v>250000</v>
      </c>
      <c r="C24" s="31" t="s">
        <v>96</v>
      </c>
    </row>
    <row r="25" customFormat="false" ht="15" hidden="false" customHeight="false" outlineLevel="0" collapsed="false">
      <c r="A25" s="19" t="s">
        <v>114</v>
      </c>
      <c r="B25" s="30" t="n">
        <v>300000</v>
      </c>
      <c r="C25" s="31" t="s">
        <v>96</v>
      </c>
    </row>
    <row r="26" customFormat="false" ht="15" hidden="false" customHeight="false" outlineLevel="0" collapsed="false">
      <c r="A26" s="19" t="s">
        <v>115</v>
      </c>
      <c r="B26" s="30" t="n">
        <v>500000</v>
      </c>
      <c r="C26" s="31" t="s">
        <v>96</v>
      </c>
    </row>
    <row r="27" customFormat="false" ht="15" hidden="false" customHeight="false" outlineLevel="0" collapsed="false">
      <c r="A27" s="19" t="s">
        <v>116</v>
      </c>
      <c r="B27" s="30" t="n">
        <v>500000</v>
      </c>
      <c r="C27" s="31" t="s">
        <v>96</v>
      </c>
    </row>
    <row r="28" customFormat="false" ht="15" hidden="false" customHeight="false" outlineLevel="0" collapsed="false">
      <c r="A28" s="19" t="s">
        <v>117</v>
      </c>
      <c r="B28" s="30" t="n">
        <v>1000000</v>
      </c>
      <c r="C28" s="31" t="s">
        <v>96</v>
      </c>
    </row>
    <row r="30" customFormat="false" ht="15" hidden="false" customHeight="false" outlineLevel="0" collapsed="false">
      <c r="A30" s="27" t="s">
        <v>118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3" min="2" style="0" width="18"/>
  </cols>
  <sheetData>
    <row r="1" customFormat="false" ht="15" hidden="false" customHeight="false" outlineLevel="0" collapsed="false">
      <c r="A1" s="33" t="s">
        <v>119</v>
      </c>
    </row>
    <row r="3" customFormat="false" ht="15" hidden="false" customHeight="false" outlineLevel="0" collapsed="false">
      <c r="A3" s="29" t="s">
        <v>120</v>
      </c>
      <c r="B3" s="29" t="s">
        <v>121</v>
      </c>
      <c r="C3" s="29" t="s">
        <v>122</v>
      </c>
    </row>
    <row r="4" customFormat="false" ht="15" hidden="false" customHeight="false" outlineLevel="0" collapsed="false">
      <c r="A4" s="19" t="s">
        <v>123</v>
      </c>
      <c r="B4" s="19" t="s">
        <v>124</v>
      </c>
      <c r="C4" s="19" t="s">
        <v>125</v>
      </c>
    </row>
    <row r="5" customFormat="false" ht="15" hidden="false" customHeight="false" outlineLevel="0" collapsed="false">
      <c r="A5" s="19" t="s">
        <v>126</v>
      </c>
      <c r="B5" s="19" t="s">
        <v>127</v>
      </c>
      <c r="C5" s="19" t="s">
        <v>128</v>
      </c>
    </row>
    <row r="6" customFormat="false" ht="15" hidden="false" customHeight="false" outlineLevel="0" collapsed="false">
      <c r="A6" s="19" t="s">
        <v>129</v>
      </c>
      <c r="B6" s="19" t="s">
        <v>130</v>
      </c>
      <c r="C6" s="19" t="s">
        <v>131</v>
      </c>
    </row>
    <row r="7" customFormat="false" ht="15" hidden="false" customHeight="false" outlineLevel="0" collapsed="false">
      <c r="A7" s="19" t="s">
        <v>132</v>
      </c>
      <c r="B7" s="19" t="s">
        <v>124</v>
      </c>
      <c r="C7" s="19" t="s">
        <v>124</v>
      </c>
    </row>
    <row r="8" customFormat="false" ht="15" hidden="false" customHeight="false" outlineLevel="0" collapsed="false">
      <c r="A8" s="19" t="s">
        <v>133</v>
      </c>
      <c r="B8" s="19" t="s">
        <v>134</v>
      </c>
      <c r="C8" s="19" t="s">
        <v>135</v>
      </c>
    </row>
    <row r="9" customFormat="false" ht="15" hidden="false" customHeight="false" outlineLevel="0" collapsed="false">
      <c r="A9" s="19" t="s">
        <v>136</v>
      </c>
      <c r="B9" s="19" t="s">
        <v>134</v>
      </c>
      <c r="C9" s="19" t="s">
        <v>137</v>
      </c>
    </row>
    <row r="10" customFormat="false" ht="15" hidden="false" customHeight="false" outlineLevel="0" collapsed="false">
      <c r="A10" s="19" t="s">
        <v>138</v>
      </c>
      <c r="B10" s="19" t="s">
        <v>127</v>
      </c>
      <c r="C10" s="19" t="s">
        <v>139</v>
      </c>
    </row>
    <row r="11" customFormat="false" ht="15" hidden="false" customHeight="false" outlineLevel="0" collapsed="false">
      <c r="A11" s="19" t="s">
        <v>140</v>
      </c>
      <c r="B11" s="19" t="s">
        <v>141</v>
      </c>
      <c r="C11" s="19" t="s">
        <v>142</v>
      </c>
    </row>
    <row r="12" customFormat="false" ht="15" hidden="false" customHeight="false" outlineLevel="0" collapsed="false">
      <c r="A12" s="19" t="s">
        <v>143</v>
      </c>
      <c r="B12" s="19" t="s">
        <v>141</v>
      </c>
      <c r="C12" s="19" t="s">
        <v>144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2026-10-21T15:46:50Z</dcterms:created>
  <dc:creator>openpyxl</dc:creator>
  <dc:description/>
  <dc:language>en-US</dc:language>
  <cp:lastModifiedBy/>
  <dcterms:modified xsi:type="dcterms:W3CDTF">2026-10-21T15:46:50Z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