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Counter" sheetId="2" state="visible" r:id="rId2"/>
    <sheet xmlns:r="http://schemas.openxmlformats.org/officeDocument/2006/relationships" name="Rules" sheetId="3" state="visible" r:id="rId3"/>
    <sheet xmlns:r="http://schemas.openxmlformats.org/officeDocument/2006/relationships" name="Calendar" sheetId="4" state="hidden" r:id="rId4"/>
    <sheet xmlns:r="http://schemas.openxmlformats.org/officeDocument/2006/relationships" name="Test 1 mover" sheetId="5" state="visible" r:id="rId5"/>
    <sheet xmlns:r="http://schemas.openxmlformats.org/officeDocument/2006/relationships" name="Cal1" sheetId="6" state="hidden" r:id="rId6"/>
    <sheet xmlns:r="http://schemas.openxmlformats.org/officeDocument/2006/relationships" name="Test 2 visitor 70" sheetId="7" state="visible" r:id="rId7"/>
    <sheet xmlns:r="http://schemas.openxmlformats.org/officeDocument/2006/relationships" name="Cal2" sheetId="8" state="hidden" r:id="rId8"/>
    <sheet xmlns:r="http://schemas.openxmlformats.org/officeDocument/2006/relationships" name="Test 3 visitor 130" sheetId="9" state="visible" r:id="rId9"/>
    <sheet xmlns:r="http://schemas.openxmlformats.org/officeDocument/2006/relationships" name="Cal3" sheetId="10" state="hidden" r:id="rId10"/>
    <sheet xmlns:r="http://schemas.openxmlformats.org/officeDocument/2006/relationships" name="Test 4 leap year" sheetId="11" state="visible" r:id="rId11"/>
    <sheet xmlns:r="http://schemas.openxmlformats.org/officeDocument/2006/relationships" name="Cal4" sheetId="12" state="hidden" r:id="rId12"/>
    <sheet xmlns:r="http://schemas.openxmlformats.org/officeDocument/2006/relationships" name="Test 5 straddles 31 Mar" sheetId="13" state="visible" r:id="rId13"/>
    <sheet xmlns:r="http://schemas.openxmlformats.org/officeDocument/2006/relationships" name="Cal5" sheetId="14" state="hidden" r:id="rId14"/>
    <sheet xmlns:r="http://schemas.openxmlformats.org/officeDocument/2006/relationships" name="Test 6 blank" sheetId="15" state="visible" r:id="rId15"/>
    <sheet xmlns:r="http://schemas.openxmlformats.org/officeDocument/2006/relationships" name="Cal6" sheetId="16" state="hidden" r:id="rId16"/>
  </sheets>
  <definedNames/>
  <calcPr calcId="124519" fullCalcOnLoad="1"/>
</workbook>
</file>

<file path=xl/styles.xml><?xml version="1.0" encoding="utf-8"?>
<styleSheet xmlns="http://schemas.openxmlformats.org/spreadsheetml/2006/main">
  <numFmts count="1">
    <numFmt numFmtId="164" formatCode="DD/MM/YYYY"/>
  </numFmts>
  <fonts count="11">
    <font>
      <name val="Calibri"/>
      <family val="2"/>
      <color theme="1"/>
      <sz val="11"/>
      <scheme val="minor"/>
    </font>
    <font>
      <name val="Arial"/>
      <b val="1"/>
      <color rgb="0014213D"/>
      <sz val="16"/>
    </font>
    <font>
      <name val="Arial"/>
      <color rgb="0014213D"/>
      <sz val="9"/>
    </font>
    <font>
      <name val="Arial"/>
      <b val="1"/>
      <color rgb="0014213D"/>
    </font>
    <font>
      <name val="Arial"/>
      <color rgb="0014213D"/>
    </font>
    <font>
      <name val="Arial"/>
      <b val="1"/>
      <color rgb="0014213D"/>
      <sz val="14"/>
    </font>
    <font>
      <name val="Arial"/>
      <color rgb="0014213D"/>
      <sz val="10"/>
    </font>
    <font>
      <name val="Arial"/>
      <color rgb="000000FF"/>
    </font>
    <font>
      <name val="Arial"/>
      <b val="1"/>
      <color rgb="0014213D"/>
      <sz val="12"/>
    </font>
    <font>
      <name val="Arial"/>
      <b val="1"/>
      <color rgb="00FFFFFF"/>
    </font>
    <font>
      <b val="1"/>
      <color rgb="00C2185B"/>
    </font>
  </fonts>
  <fills count="4">
    <fill>
      <patternFill/>
    </fill>
    <fill>
      <patternFill patternType="gray125"/>
    </fill>
    <fill>
      <patternFill patternType="solid">
        <fgColor rgb="00FFF1BF"/>
      </patternFill>
    </fill>
    <fill>
      <patternFill patternType="solid">
        <fgColor rgb="0014213D"/>
      </patternFill>
    </fill>
  </fills>
  <borders count="1">
    <border>
      <left/>
      <right/>
      <top/>
      <bottom/>
      <diagonal/>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0" borderId="0" pivotButton="0" quotePrefix="0" xfId="0"/>
    <xf numFmtId="0" fontId="3" fillId="0" borderId="0" pivotButton="0" quotePrefix="0" xfId="0"/>
    <xf numFmtId="0" fontId="7" fillId="2" borderId="0" pivotButton="0" quotePrefix="0" xfId="0"/>
    <xf numFmtId="164" fontId="0" fillId="0" borderId="0" pivotButton="0" quotePrefix="0" xfId="0"/>
    <xf numFmtId="0" fontId="8" fillId="0" borderId="0" pivotButton="0" quotePrefix="0" xfId="0"/>
    <xf numFmtId="0" fontId="9" fillId="3" borderId="0" applyAlignment="1" pivotButton="0" quotePrefix="0" xfId="0">
      <alignment wrapText="1"/>
    </xf>
    <xf numFmtId="164" fontId="7" fillId="2" borderId="0" pivotButton="0" quotePrefix="0" xfId="0"/>
    <xf numFmtId="164" fontId="3" fillId="0" borderId="0" pivotButton="0" quotePrefix="0" xfId="0"/>
    <xf numFmtId="0" fontId="2"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styles" Target="styles.xml" Id="rId17"/><Relationship Type="http://schemas.openxmlformats.org/officeDocument/2006/relationships/theme" Target="theme/theme1.xml" Id="rId1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110" customWidth="1" min="1" max="1"/>
  </cols>
  <sheetData>
    <row r="1">
      <c r="A1" s="1" t="inlineStr">
        <is>
          <t>India residency day counter</t>
        </is>
      </c>
    </row>
    <row r="2">
      <c r="A2" s="2" t="inlineStr">
        <is>
          <t>Chillar Theory · v1.1 · 16 October 2026 · CC BY 4.0 · chillartheory.com/tools/india-residency-day-counter/</t>
        </is>
      </c>
    </row>
    <row r="4">
      <c r="A4" s="3" t="inlineStr">
        <is>
          <t>What it does</t>
        </is>
      </c>
    </row>
    <row r="5">
      <c r="A5" s="4" t="inlineStr">
        <is>
          <t>Counts your days in India in one tax year (1 April to 31 March) from your own dates, checks them against the day tests in section 6 of the Income-tax Act 2025, shows the date you reached 182 days, and, if you moved to Europe, the date the country you moved to may start counting you as resident.</t>
        </is>
      </c>
    </row>
    <row r="7">
      <c r="A7" s="3" t="inlineStr">
        <is>
          <t>What it won't do</t>
        </is>
      </c>
    </row>
    <row r="8">
      <c r="A8" s="4" t="inlineStr">
        <is>
          <t>It won't decide your residence under India's tax treaty with any country, and it never works out tax. No scripts, no add-ons, no signup. Nothing you type leaves your copy.</t>
        </is>
      </c>
    </row>
    <row r="10">
      <c r="A10" s="3" t="inlineStr">
        <is>
          <t>How to use it</t>
        </is>
      </c>
    </row>
    <row r="11">
      <c r="A11" s="4" t="inlineStr">
        <is>
          <t>1. One tab per person. Make a copy of the Counter tab for each tax year you check.</t>
        </is>
      </c>
    </row>
    <row r="12">
      <c r="A12" s="4" t="inlineStr">
        <is>
          <t>2. Type the year the tax year starts (2026 for 2026-27).</t>
        </is>
      </c>
    </row>
    <row r="13">
      <c r="A13" s="4" t="inlineStr">
        <is>
          <t>3. Each stay in India is one row: the day you arrived and the day you left. Arrived before the tax year began? Leave 'Arrived' blank. Still in India, or left after 31 March? Leave 'Left' blank. Find the dates in your passport stamps and airline emails.</t>
        </is>
      </c>
    </row>
    <row r="14">
      <c r="A14" s="4" t="inlineStr">
        <is>
          <t>4. Days in India in each of the four previous tax years: one number per year.</t>
        </is>
      </c>
    </row>
    <row r="15">
      <c r="A15" s="4" t="inlineStr">
        <is>
          <t>5. Answer the three Yes/No questions. If you moved to Europe, pick the country and type the day you arrived. The Rules tab shows the headline rule the sheet uses for each country.</t>
        </is>
      </c>
    </row>
    <row r="17">
      <c r="A17" s="3" t="inlineStr">
        <is>
          <t>The tests (Income-tax Act 2025, section 6, from tax year 2026-27)</t>
        </is>
      </c>
    </row>
    <row r="18">
      <c r="A18" s="4" t="inlineStr">
        <is>
          <t>182 days or more in the tax year: resident (s.6(2)(a)).</t>
        </is>
      </c>
    </row>
    <row r="19">
      <c r="A19" s="4" t="inlineStr">
        <is>
          <t>60 days or more in the year, plus 365 days or more in the four years before: resident (s.6(2)(b)).</t>
        </is>
      </c>
    </row>
    <row r="20">
      <c r="A20" s="4" t="inlineStr">
        <is>
          <t>For an Indian citizen who leaves India in the year for a job abroad, the 60 becomes 182 (s.6(3)). For an Indian citizen or person of Indian origin living abroad who visits, the 60 becomes 182, or 120 if Indian income is above ₹15 lakh (s.6(4), s.6(5)).</t>
        </is>
      </c>
    </row>
    <row r="21">
      <c r="A21" s="4" t="inlineStr">
        <is>
          <t>Resident through the 120-day line: the sheet flags 'resident but not ordinarily resident'. Read s.6(13).</t>
        </is>
      </c>
    </row>
    <row r="23">
      <c r="A23" s="3" t="inlineStr">
        <is>
          <t>Known limits</t>
        </is>
      </c>
    </row>
    <row r="24">
      <c r="A24" s="4" t="inlineStr">
        <is>
          <t>Travel days: the sheet shows two counts, one counting the day you arrive and the day you leave as days in India, one not. The statute we read doesn't settle it. If the answer changes between the two counts, ask a CA.</t>
        </is>
      </c>
    </row>
    <row r="25">
      <c r="A25" s="4" t="inlineStr">
        <is>
          <t>It doesn't decide treaty residence. When both countries treat you as resident, India's treaty with that country breaks the tie on your home and your life (usually Article 4), which no sheet can see.</t>
        </is>
      </c>
    </row>
    <row r="26">
      <c r="A26" s="4" t="inlineStr">
        <is>
          <t>Each European country has its own residence rules, and a home there can make you resident from day one whatever the day count says. The Rules tab gives the headline rule only, for Austria, France, Germany, Ireland, Italy, the Netherlands, Spain and the UK; for anywhere else, check with that country's tax authority.</t>
        </is>
      </c>
    </row>
    <row r="27">
      <c r="A27" s="4" t="inlineStr">
        <is>
          <t>The deemed-resident rule (s.6(7)) and the full 'not ordinarily resident' tests get a flag, not a verdict.</t>
        </is>
      </c>
    </row>
    <row r="29">
      <c r="A29" s="3" t="inlineStr">
        <is>
          <t>Education notice</t>
        </is>
      </c>
    </row>
    <row r="30">
      <c r="A30" s="4" t="inlineStr">
        <is>
          <t>This sheet is for education only. It is not investment, tax or legal advice and does not recommend any security or product. Do your own research or consult a registered professional.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Your days in India, counted</t>
        </is>
      </c>
    </row>
    <row r="2">
      <c r="A2" s="6" t="inlineStr">
        <is>
          <t>Type only in the yellow cells. Dates as DD/MM/YYYY.</t>
        </is>
      </c>
    </row>
    <row r="3">
      <c r="E3" t="inlineStr">
        <is>
          <t>Helper</t>
        </is>
      </c>
    </row>
    <row r="4">
      <c r="A4" s="7" t="inlineStr">
        <is>
          <t>Tax year starts in (e.g. 2026 for 2026-27)</t>
        </is>
      </c>
      <c r="B4" s="8" t="n">
        <v>2026</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c r="C8" s="12" t="n">
        <v>46310</v>
      </c>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IF(COUNT(D8:D17)=0,"",SUM('Calendar'!B:B))</f>
        <v/>
      </c>
      <c r="E19" s="7">
        <f>IF(COUNT(E8:E17)=0,"",SUM('Calendar'!C:C))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row>
    <row r="23">
      <c r="A23" t="inlineStr">
        <is>
          <t>Tax year −2</t>
        </is>
      </c>
      <c r="B23" s="8" t="n"/>
    </row>
    <row r="24">
      <c r="A24" t="inlineStr">
        <is>
          <t>Tax year −3</t>
        </is>
      </c>
      <c r="B24" s="8" t="n"/>
    </row>
    <row r="25">
      <c r="A25" t="inlineStr">
        <is>
          <t>Tax year −4</t>
        </is>
      </c>
      <c r="B25" s="8" t="n"/>
    </row>
    <row r="26">
      <c r="A26" s="7" t="inlineStr">
        <is>
          <t>Total, four previous years</t>
        </is>
      </c>
      <c r="B26">
        <f>IF(COUNT(B22:B25)=0,"",SUM(B22:B25))</f>
        <v/>
      </c>
    </row>
    <row r="28">
      <c r="A28" s="7" t="inlineStr">
        <is>
          <t>Indian citizen who left India this year for a job abroad?</t>
        </is>
      </c>
      <c r="B28" s="8" t="inlineStr">
        <is>
          <t>Yes</t>
        </is>
      </c>
    </row>
    <row r="29">
      <c r="A29" s="7" t="inlineStr">
        <is>
          <t>Indian citizen or person of Indian origin living abroad, visiting India this year?</t>
        </is>
      </c>
      <c r="B29" s="8" t="inlineStr">
        <is>
          <t>No</t>
        </is>
      </c>
    </row>
    <row r="30">
      <c r="A30" s="7" t="inlineStr">
        <is>
          <t>Indian income above ₹15 lakh this year (not counting foreign income)?</t>
        </is>
      </c>
      <c r="B30" s="8" t="inlineStr">
        <is>
          <t>No</t>
        </is>
      </c>
    </row>
    <row r="31">
      <c r="A31" s="7" t="inlineStr">
        <is>
          <t>European country you moved to (blank if not moving)</t>
        </is>
      </c>
      <c r="B31" s="8" t="inlineStr">
        <is>
          <t>United Kingdom</t>
        </is>
      </c>
    </row>
    <row r="32">
      <c r="A32" s="7" t="inlineStr">
        <is>
          <t>Day you arrived there</t>
        </is>
      </c>
      <c r="B32" s="12" t="n">
        <v>46310</v>
      </c>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IF(D19="","",IFERROR(INDEX('Calendar'!A2:A367,MATCH(182,'Calendar'!D2:D367,0)),"Not reached"))</f>
        <v/>
      </c>
    </row>
    <row r="39">
      <c r="A39" t="inlineStr">
        <is>
          <t>Date you reached 182 days, travel days not counted</t>
        </is>
      </c>
      <c r="B39" s="13">
        <f>IF(D19="","",IFERROR(INDEX('Calendar'!A2:A367,MATCH(182,'Calendar'!E2:E367,0)),"Not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3"/>
  <sheetViews>
    <sheetView workbookViewId="0">
      <pane ySplit="4" topLeftCell="A5" activePane="bottomLeft" state="frozen"/>
      <selection pane="bottomLeft" activeCell="A1" sqref="A1"/>
    </sheetView>
  </sheetViews>
  <sheetFormatPr baseColWidth="8" defaultRowHeight="15"/>
  <cols>
    <col width="24" customWidth="1" min="1" max="1"/>
    <col width="16" customWidth="1" min="2" max="2"/>
    <col width="26" customWidth="1" min="3" max="3"/>
    <col width="12" customWidth="1" min="4" max="4"/>
    <col width="90" customWidth="1" min="5" max="5"/>
    <col width="46" customWidth="1" min="6" max="6"/>
  </cols>
  <sheetData>
    <row r="1">
      <c r="A1" s="5" t="inlineStr">
        <is>
          <t>When does a European country treat you as resident?</t>
        </is>
      </c>
    </row>
    <row r="2">
      <c r="A2" s="14" t="inlineStr">
        <is>
          <t>The headline rule only, for the day-count date on the Counter tab. Each country has more rules than this. Check with its tax authority before you rely on a date. Days needed: 0 = a six-month stay, -1 = no day count.</t>
        </is>
      </c>
    </row>
    <row r="4">
      <c r="A4" s="11" t="inlineStr">
        <is>
          <t>Country</t>
        </is>
      </c>
      <c r="B4" s="11" t="inlineStr">
        <is>
          <t>Days needed</t>
        </is>
      </c>
      <c r="C4" s="11" t="inlineStr">
        <is>
          <t>Counted in</t>
        </is>
      </c>
      <c r="D4" s="11" t="inlineStr">
        <is>
          <t>Leap year +1</t>
        </is>
      </c>
      <c r="E4" s="11" t="inlineStr">
        <is>
          <t>Headline rule</t>
        </is>
      </c>
      <c r="F4" s="11" t="inlineStr">
        <is>
          <t>Source</t>
        </is>
      </c>
    </row>
    <row r="5">
      <c r="A5" s="3" t="inlineStr">
        <is>
          <t>Austria</t>
        </is>
      </c>
      <c r="B5" s="3" t="n">
        <v>0</v>
      </c>
      <c r="C5" s="3" t="n"/>
      <c r="D5" s="3" t="n"/>
      <c r="E5" s="3" t="inlineStr">
        <is>
          <t>Resident from the day you take a home there, or after a stay of more than six months (BAO § 26).</t>
        </is>
      </c>
      <c r="F5" s="3" t="inlineStr">
        <is>
          <t>ris.bka.gv.at: Bundesabgabenordnung § 26</t>
        </is>
      </c>
    </row>
    <row r="6">
      <c r="A6" s="3" t="inlineStr">
        <is>
          <t>France</t>
        </is>
      </c>
      <c r="B6" s="3" t="n">
        <v>-1</v>
      </c>
      <c r="C6" s="3" t="n"/>
      <c r="D6" s="3" t="n"/>
      <c r="E6" s="3" t="inlineStr">
        <is>
          <t>No day count on its own: resident if your home (foyer) or main place of stay, your main work, or the centre of your economic interests is in France (CGI art. 4 B).</t>
        </is>
      </c>
      <c r="F6" s="3" t="inlineStr">
        <is>
          <t>impots.gouv.fr: Code général des impôts, art. 4 B</t>
        </is>
      </c>
    </row>
    <row r="7">
      <c r="A7" s="3" t="inlineStr">
        <is>
          <t>Germany</t>
        </is>
      </c>
      <c r="B7" s="3" t="n">
        <v>0</v>
      </c>
      <c r="C7" s="3" t="n"/>
      <c r="D7" s="3" t="n"/>
      <c r="E7" s="3" t="inlineStr">
        <is>
          <t>Resident from the day you take a home there (AO § 8), or after a stay of more than six months (AO § 9).</t>
        </is>
      </c>
      <c r="F7" s="3" t="inlineStr">
        <is>
          <t>gesetze-im-internet.de: Abgabenordnung §§ 8, 9</t>
        </is>
      </c>
    </row>
    <row r="8">
      <c r="A8" s="3" t="inlineStr">
        <is>
          <t>Ireland</t>
        </is>
      </c>
      <c r="B8" s="3" t="n">
        <v>183</v>
      </c>
      <c r="C8" s="3" t="inlineStr">
        <is>
          <t>Calendar year</t>
        </is>
      </c>
      <c r="D8" s="3" t="n"/>
      <c r="E8" s="3" t="inlineStr">
        <is>
          <t>183 days or more in the tax year (the calendar year), or 280 days over this year and last together. A year with 30 days or fewer doesn't count. Any part of a day counts.</t>
        </is>
      </c>
      <c r="F8" s="3" t="inlineStr">
        <is>
          <t>revenue.ie: Tax residence, resident for tax purposes</t>
        </is>
      </c>
    </row>
    <row r="9">
      <c r="A9" s="3" t="inlineStr">
        <is>
          <t>Italy</t>
        </is>
      </c>
      <c r="B9" s="3" t="n">
        <v>183</v>
      </c>
      <c r="C9" s="3" t="inlineStr">
        <is>
          <t>Calendar year</t>
        </is>
      </c>
      <c r="D9" s="3" t="inlineStr">
        <is>
          <t>Yes</t>
        </is>
      </c>
      <c r="E9" s="3" t="inlineStr">
        <is>
          <t>Resident if, for most of the tax year (183 days, 184 in a leap year), you're physically present, have your habitual abode or your family ties there, or are registered as resident (TUIR art. 2, from 2024).</t>
        </is>
      </c>
      <c r="F9" s="3" t="inlineStr">
        <is>
          <t>agenziaentrate.gov.it: TUIR art. 2</t>
        </is>
      </c>
    </row>
    <row r="10">
      <c r="A10" s="3" t="inlineStr">
        <is>
          <t>Netherlands</t>
        </is>
      </c>
      <c r="B10" s="3" t="n">
        <v>-1</v>
      </c>
      <c r="C10" s="3" t="n"/>
      <c r="D10" s="3" t="n"/>
      <c r="E10" s="3" t="inlineStr">
        <is>
          <t>No day count: residence is decided on the facts (your home, family, work and other ties).</t>
        </is>
      </c>
      <c r="F10" s="3" t="inlineStr">
        <is>
          <t>belastingdienst.nl</t>
        </is>
      </c>
    </row>
    <row r="11">
      <c r="A11" s="3" t="inlineStr">
        <is>
          <t>Spain</t>
        </is>
      </c>
      <c r="B11" s="3" t="n">
        <v>184</v>
      </c>
      <c r="C11" s="3" t="inlineStr">
        <is>
          <t>Calendar year</t>
        </is>
      </c>
      <c r="D11" s="3" t="n"/>
      <c r="E11" s="3" t="inlineStr">
        <is>
          <t>More than 183 days in Spain in the calendar year, or your main business or economic interests there (Ley 35/2006, art. 9).</t>
        </is>
      </c>
      <c r="F11" s="3" t="inlineStr">
        <is>
          <t>agenciatributaria.es: Ley 35/2006 del IRPF, art. 9</t>
        </is>
      </c>
    </row>
    <row r="12">
      <c r="A12" s="3" t="inlineStr">
        <is>
          <t>United Kingdom</t>
        </is>
      </c>
      <c r="B12" s="3" t="n">
        <v>183</v>
      </c>
      <c r="C12" s="3" t="inlineStr">
        <is>
          <t>UK tax year (6 April to 5 April)</t>
        </is>
      </c>
      <c r="D12" s="3" t="n"/>
      <c r="E12" s="3" t="inlineStr">
        <is>
          <t>Statutory Residence Test: 183 days or more in the UK tax year makes you resident automatically. Other tests, such as having your only home or working full-time there, can make you resident with fewer days.</t>
        </is>
      </c>
      <c r="F12" s="3" t="inlineStr">
        <is>
          <t>gov.uk: RDR3, Statutory Residence Test</t>
        </is>
      </c>
    </row>
    <row r="13">
      <c r="A13" s="3" t="inlineStr">
        <is>
          <t>Other European country</t>
        </is>
      </c>
      <c r="B13" s="3" t="n">
        <v>-1</v>
      </c>
      <c r="C13" s="3" t="n"/>
      <c r="D13" s="3" t="n"/>
      <c r="E13" s="3" t="inlineStr">
        <is>
          <t>Check your country's tax authority for its rule. Many countries use a 183-day count, a six-month stay, or where your home is.</t>
        </is>
      </c>
      <c r="F13"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IF(ISNUMBER('Counter'!$E$4),IF('Counter'!$E$4+0&lt;='Counter'!$F$4,'Counter'!$E$4+0,""),"")</f>
        <v/>
      </c>
      <c r="B2">
        <f>IF(A2="",0,IF(SUMPRODUCT((ISNUMBER('Counter'!$B$8:$B$17)+ISNUMBER('Counter'!$C$8:$C$17)&gt;0)*(IF(ISNUMBER('Counter'!$B$8:$B$17),'Counter'!$B$8:$B$17,'Counter'!$E$4)&lt;=A2)*(IF(ISNUMBER('Counter'!$C$8:$C$17),'Counter'!$C$8:$C$17,'Counter'!$F$4)&gt;=A2))&gt;0,1,0))</f>
        <v/>
      </c>
      <c r="C2">
        <f>IF(B2=0,0,IF(SUMPRODUCT((ISNUMBER('Counter'!$B$8:$B$17)+ISNUMBER('Counter'!$C$8:$C$17)&gt;0)*(ISNUMBER('Counter'!$B$8:$B$17)*('Counter'!$B$8:$B$17=A2)+ISNUMBER('Counter'!$C$8:$C$17)*('Counter'!$C$8:$C$17=A2)&gt;0))&gt;0,0,1))</f>
        <v/>
      </c>
      <c r="D2">
        <f>SUM(B$2:B2)</f>
        <v/>
      </c>
      <c r="E2">
        <f>SUM(C$2:C2)</f>
        <v/>
      </c>
    </row>
    <row r="3">
      <c r="A3" s="9">
        <f>IF(ISNUMBER('Counter'!$E$4),IF('Counter'!$E$4+1&lt;='Counter'!$F$4,'Counter'!$E$4+1,""),"")</f>
        <v/>
      </c>
      <c r="B3">
        <f>IF(A3="",0,IF(SUMPRODUCT((ISNUMBER('Counter'!$B$8:$B$17)+ISNUMBER('Counter'!$C$8:$C$17)&gt;0)*(IF(ISNUMBER('Counter'!$B$8:$B$17),'Counter'!$B$8:$B$17,'Counter'!$E$4)&lt;=A3)*(IF(ISNUMBER('Counter'!$C$8:$C$17),'Counter'!$C$8:$C$17,'Counter'!$F$4)&gt;=A3))&gt;0,1,0))</f>
        <v/>
      </c>
      <c r="C3">
        <f>IF(B3=0,0,IF(SUMPRODUCT((ISNUMBER('Counter'!$B$8:$B$17)+ISNUMBER('Counter'!$C$8:$C$17)&gt;0)*(ISNUMBER('Counter'!$B$8:$B$17)*('Counter'!$B$8:$B$17=A3)+ISNUMBER('Counter'!$C$8:$C$17)*('Counter'!$C$8:$C$17=A3)&gt;0))&gt;0,0,1))</f>
        <v/>
      </c>
      <c r="D3">
        <f>SUM(B$2:B3)</f>
        <v/>
      </c>
      <c r="E3">
        <f>SUM(C$2:C3)</f>
        <v/>
      </c>
    </row>
    <row r="4">
      <c r="A4" s="9">
        <f>IF(ISNUMBER('Counter'!$E$4),IF('Counter'!$E$4+2&lt;='Counter'!$F$4,'Counter'!$E$4+2,""),"")</f>
        <v/>
      </c>
      <c r="B4">
        <f>IF(A4="",0,IF(SUMPRODUCT((ISNUMBER('Counter'!$B$8:$B$17)+ISNUMBER('Counter'!$C$8:$C$17)&gt;0)*(IF(ISNUMBER('Counter'!$B$8:$B$17),'Counter'!$B$8:$B$17,'Counter'!$E$4)&lt;=A4)*(IF(ISNUMBER('Counter'!$C$8:$C$17),'Counter'!$C$8:$C$17,'Counter'!$F$4)&gt;=A4))&gt;0,1,0))</f>
        <v/>
      </c>
      <c r="C4">
        <f>IF(B4=0,0,IF(SUMPRODUCT((ISNUMBER('Counter'!$B$8:$B$17)+ISNUMBER('Counter'!$C$8:$C$17)&gt;0)*(ISNUMBER('Counter'!$B$8:$B$17)*('Counter'!$B$8:$B$17=A4)+ISNUMBER('Counter'!$C$8:$C$17)*('Counter'!$C$8:$C$17=A4)&gt;0))&gt;0,0,1))</f>
        <v/>
      </c>
      <c r="D4">
        <f>SUM(B$2:B4)</f>
        <v/>
      </c>
      <c r="E4">
        <f>SUM(C$2:C4)</f>
        <v/>
      </c>
    </row>
    <row r="5">
      <c r="A5" s="9">
        <f>IF(ISNUMBER('Counter'!$E$4),IF('Counter'!$E$4+3&lt;='Counter'!$F$4,'Counter'!$E$4+3,""),"")</f>
        <v/>
      </c>
      <c r="B5">
        <f>IF(A5="",0,IF(SUMPRODUCT((ISNUMBER('Counter'!$B$8:$B$17)+ISNUMBER('Counter'!$C$8:$C$17)&gt;0)*(IF(ISNUMBER('Counter'!$B$8:$B$17),'Counter'!$B$8:$B$17,'Counter'!$E$4)&lt;=A5)*(IF(ISNUMBER('Counter'!$C$8:$C$17),'Counter'!$C$8:$C$17,'Counter'!$F$4)&gt;=A5))&gt;0,1,0))</f>
        <v/>
      </c>
      <c r="C5">
        <f>IF(B5=0,0,IF(SUMPRODUCT((ISNUMBER('Counter'!$B$8:$B$17)+ISNUMBER('Counter'!$C$8:$C$17)&gt;0)*(ISNUMBER('Counter'!$B$8:$B$17)*('Counter'!$B$8:$B$17=A5)+ISNUMBER('Counter'!$C$8:$C$17)*('Counter'!$C$8:$C$17=A5)&gt;0))&gt;0,0,1))</f>
        <v/>
      </c>
      <c r="D5">
        <f>SUM(B$2:B5)</f>
        <v/>
      </c>
      <c r="E5">
        <f>SUM(C$2:C5)</f>
        <v/>
      </c>
    </row>
    <row r="6">
      <c r="A6" s="9">
        <f>IF(ISNUMBER('Counter'!$E$4),IF('Counter'!$E$4+4&lt;='Counter'!$F$4,'Counter'!$E$4+4,""),"")</f>
        <v/>
      </c>
      <c r="B6">
        <f>IF(A6="",0,IF(SUMPRODUCT((ISNUMBER('Counter'!$B$8:$B$17)+ISNUMBER('Counter'!$C$8:$C$17)&gt;0)*(IF(ISNUMBER('Counter'!$B$8:$B$17),'Counter'!$B$8:$B$17,'Counter'!$E$4)&lt;=A6)*(IF(ISNUMBER('Counter'!$C$8:$C$17),'Counter'!$C$8:$C$17,'Counter'!$F$4)&gt;=A6))&gt;0,1,0))</f>
        <v/>
      </c>
      <c r="C6">
        <f>IF(B6=0,0,IF(SUMPRODUCT((ISNUMBER('Counter'!$B$8:$B$17)+ISNUMBER('Counter'!$C$8:$C$17)&gt;0)*(ISNUMBER('Counter'!$B$8:$B$17)*('Counter'!$B$8:$B$17=A6)+ISNUMBER('Counter'!$C$8:$C$17)*('Counter'!$C$8:$C$17=A6)&gt;0))&gt;0,0,1))</f>
        <v/>
      </c>
      <c r="D6">
        <f>SUM(B$2:B6)</f>
        <v/>
      </c>
      <c r="E6">
        <f>SUM(C$2:C6)</f>
        <v/>
      </c>
    </row>
    <row r="7">
      <c r="A7" s="9">
        <f>IF(ISNUMBER('Counter'!$E$4),IF('Counter'!$E$4+5&lt;='Counter'!$F$4,'Counter'!$E$4+5,""),"")</f>
        <v/>
      </c>
      <c r="B7">
        <f>IF(A7="",0,IF(SUMPRODUCT((ISNUMBER('Counter'!$B$8:$B$17)+ISNUMBER('Counter'!$C$8:$C$17)&gt;0)*(IF(ISNUMBER('Counter'!$B$8:$B$17),'Counter'!$B$8:$B$17,'Counter'!$E$4)&lt;=A7)*(IF(ISNUMBER('Counter'!$C$8:$C$17),'Counter'!$C$8:$C$17,'Counter'!$F$4)&gt;=A7))&gt;0,1,0))</f>
        <v/>
      </c>
      <c r="C7">
        <f>IF(B7=0,0,IF(SUMPRODUCT((ISNUMBER('Counter'!$B$8:$B$17)+ISNUMBER('Counter'!$C$8:$C$17)&gt;0)*(ISNUMBER('Counter'!$B$8:$B$17)*('Counter'!$B$8:$B$17=A7)+ISNUMBER('Counter'!$C$8:$C$17)*('Counter'!$C$8:$C$17=A7)&gt;0))&gt;0,0,1))</f>
        <v/>
      </c>
      <c r="D7">
        <f>SUM(B$2:B7)</f>
        <v/>
      </c>
      <c r="E7">
        <f>SUM(C$2:C7)</f>
        <v/>
      </c>
    </row>
    <row r="8">
      <c r="A8" s="9">
        <f>IF(ISNUMBER('Counter'!$E$4),IF('Counter'!$E$4+6&lt;='Counter'!$F$4,'Counter'!$E$4+6,""),"")</f>
        <v/>
      </c>
      <c r="B8">
        <f>IF(A8="",0,IF(SUMPRODUCT((ISNUMBER('Counter'!$B$8:$B$17)+ISNUMBER('Counter'!$C$8:$C$17)&gt;0)*(IF(ISNUMBER('Counter'!$B$8:$B$17),'Counter'!$B$8:$B$17,'Counter'!$E$4)&lt;=A8)*(IF(ISNUMBER('Counter'!$C$8:$C$17),'Counter'!$C$8:$C$17,'Counter'!$F$4)&gt;=A8))&gt;0,1,0))</f>
        <v/>
      </c>
      <c r="C8">
        <f>IF(B8=0,0,IF(SUMPRODUCT((ISNUMBER('Counter'!$B$8:$B$17)+ISNUMBER('Counter'!$C$8:$C$17)&gt;0)*(ISNUMBER('Counter'!$B$8:$B$17)*('Counter'!$B$8:$B$17=A8)+ISNUMBER('Counter'!$C$8:$C$17)*('Counter'!$C$8:$C$17=A8)&gt;0))&gt;0,0,1))</f>
        <v/>
      </c>
      <c r="D8">
        <f>SUM(B$2:B8)</f>
        <v/>
      </c>
      <c r="E8">
        <f>SUM(C$2:C8)</f>
        <v/>
      </c>
    </row>
    <row r="9">
      <c r="A9" s="9">
        <f>IF(ISNUMBER('Counter'!$E$4),IF('Counter'!$E$4+7&lt;='Counter'!$F$4,'Counter'!$E$4+7,""),"")</f>
        <v/>
      </c>
      <c r="B9">
        <f>IF(A9="",0,IF(SUMPRODUCT((ISNUMBER('Counter'!$B$8:$B$17)+ISNUMBER('Counter'!$C$8:$C$17)&gt;0)*(IF(ISNUMBER('Counter'!$B$8:$B$17),'Counter'!$B$8:$B$17,'Counter'!$E$4)&lt;=A9)*(IF(ISNUMBER('Counter'!$C$8:$C$17),'Counter'!$C$8:$C$17,'Counter'!$F$4)&gt;=A9))&gt;0,1,0))</f>
        <v/>
      </c>
      <c r="C9">
        <f>IF(B9=0,0,IF(SUMPRODUCT((ISNUMBER('Counter'!$B$8:$B$17)+ISNUMBER('Counter'!$C$8:$C$17)&gt;0)*(ISNUMBER('Counter'!$B$8:$B$17)*('Counter'!$B$8:$B$17=A9)+ISNUMBER('Counter'!$C$8:$C$17)*('Counter'!$C$8:$C$17=A9)&gt;0))&gt;0,0,1))</f>
        <v/>
      </c>
      <c r="D9">
        <f>SUM(B$2:B9)</f>
        <v/>
      </c>
      <c r="E9">
        <f>SUM(C$2:C9)</f>
        <v/>
      </c>
    </row>
    <row r="10">
      <c r="A10" s="9">
        <f>IF(ISNUMBER('Counter'!$E$4),IF('Counter'!$E$4+8&lt;='Counter'!$F$4,'Counter'!$E$4+8,""),"")</f>
        <v/>
      </c>
      <c r="B10">
        <f>IF(A10="",0,IF(SUMPRODUCT((ISNUMBER('Counter'!$B$8:$B$17)+ISNUMBER('Counter'!$C$8:$C$17)&gt;0)*(IF(ISNUMBER('Counter'!$B$8:$B$17),'Counter'!$B$8:$B$17,'Counter'!$E$4)&lt;=A10)*(IF(ISNUMBER('Counter'!$C$8:$C$17),'Counter'!$C$8:$C$17,'Counter'!$F$4)&gt;=A10))&gt;0,1,0))</f>
        <v/>
      </c>
      <c r="C10">
        <f>IF(B10=0,0,IF(SUMPRODUCT((ISNUMBER('Counter'!$B$8:$B$17)+ISNUMBER('Counter'!$C$8:$C$17)&gt;0)*(ISNUMBER('Counter'!$B$8:$B$17)*('Counter'!$B$8:$B$17=A10)+ISNUMBER('Counter'!$C$8:$C$17)*('Counter'!$C$8:$C$17=A10)&gt;0))&gt;0,0,1))</f>
        <v/>
      </c>
      <c r="D10">
        <f>SUM(B$2:B10)</f>
        <v/>
      </c>
      <c r="E10">
        <f>SUM(C$2:C10)</f>
        <v/>
      </c>
    </row>
    <row r="11">
      <c r="A11" s="9">
        <f>IF(ISNUMBER('Counter'!$E$4),IF('Counter'!$E$4+9&lt;='Counter'!$F$4,'Counter'!$E$4+9,""),"")</f>
        <v/>
      </c>
      <c r="B11">
        <f>IF(A11="",0,IF(SUMPRODUCT((ISNUMBER('Counter'!$B$8:$B$17)+ISNUMBER('Counter'!$C$8:$C$17)&gt;0)*(IF(ISNUMBER('Counter'!$B$8:$B$17),'Counter'!$B$8:$B$17,'Counter'!$E$4)&lt;=A11)*(IF(ISNUMBER('Counter'!$C$8:$C$17),'Counter'!$C$8:$C$17,'Counter'!$F$4)&gt;=A11))&gt;0,1,0))</f>
        <v/>
      </c>
      <c r="C11">
        <f>IF(B11=0,0,IF(SUMPRODUCT((ISNUMBER('Counter'!$B$8:$B$17)+ISNUMBER('Counter'!$C$8:$C$17)&gt;0)*(ISNUMBER('Counter'!$B$8:$B$17)*('Counter'!$B$8:$B$17=A11)+ISNUMBER('Counter'!$C$8:$C$17)*('Counter'!$C$8:$C$17=A11)&gt;0))&gt;0,0,1))</f>
        <v/>
      </c>
      <c r="D11">
        <f>SUM(B$2:B11)</f>
        <v/>
      </c>
      <c r="E11">
        <f>SUM(C$2:C11)</f>
        <v/>
      </c>
    </row>
    <row r="12">
      <c r="A12" s="9">
        <f>IF(ISNUMBER('Counter'!$E$4),IF('Counter'!$E$4+10&lt;='Counter'!$F$4,'Counter'!$E$4+10,""),"")</f>
        <v/>
      </c>
      <c r="B12">
        <f>IF(A12="",0,IF(SUMPRODUCT((ISNUMBER('Counter'!$B$8:$B$17)+ISNUMBER('Counter'!$C$8:$C$17)&gt;0)*(IF(ISNUMBER('Counter'!$B$8:$B$17),'Counter'!$B$8:$B$17,'Counter'!$E$4)&lt;=A12)*(IF(ISNUMBER('Counter'!$C$8:$C$17),'Counter'!$C$8:$C$17,'Counter'!$F$4)&gt;=A12))&gt;0,1,0))</f>
        <v/>
      </c>
      <c r="C12">
        <f>IF(B12=0,0,IF(SUMPRODUCT((ISNUMBER('Counter'!$B$8:$B$17)+ISNUMBER('Counter'!$C$8:$C$17)&gt;0)*(ISNUMBER('Counter'!$B$8:$B$17)*('Counter'!$B$8:$B$17=A12)+ISNUMBER('Counter'!$C$8:$C$17)*('Counter'!$C$8:$C$17=A12)&gt;0))&gt;0,0,1))</f>
        <v/>
      </c>
      <c r="D12">
        <f>SUM(B$2:B12)</f>
        <v/>
      </c>
      <c r="E12">
        <f>SUM(C$2:C12)</f>
        <v/>
      </c>
    </row>
    <row r="13">
      <c r="A13" s="9">
        <f>IF(ISNUMBER('Counter'!$E$4),IF('Counter'!$E$4+11&lt;='Counter'!$F$4,'Counter'!$E$4+11,""),"")</f>
        <v/>
      </c>
      <c r="B13">
        <f>IF(A13="",0,IF(SUMPRODUCT((ISNUMBER('Counter'!$B$8:$B$17)+ISNUMBER('Counter'!$C$8:$C$17)&gt;0)*(IF(ISNUMBER('Counter'!$B$8:$B$17),'Counter'!$B$8:$B$17,'Counter'!$E$4)&lt;=A13)*(IF(ISNUMBER('Counter'!$C$8:$C$17),'Counter'!$C$8:$C$17,'Counter'!$F$4)&gt;=A13))&gt;0,1,0))</f>
        <v/>
      </c>
      <c r="C13">
        <f>IF(B13=0,0,IF(SUMPRODUCT((ISNUMBER('Counter'!$B$8:$B$17)+ISNUMBER('Counter'!$C$8:$C$17)&gt;0)*(ISNUMBER('Counter'!$B$8:$B$17)*('Counter'!$B$8:$B$17=A13)+ISNUMBER('Counter'!$C$8:$C$17)*('Counter'!$C$8:$C$17=A13)&gt;0))&gt;0,0,1))</f>
        <v/>
      </c>
      <c r="D13">
        <f>SUM(B$2:B13)</f>
        <v/>
      </c>
      <c r="E13">
        <f>SUM(C$2:C13)</f>
        <v/>
      </c>
    </row>
    <row r="14">
      <c r="A14" s="9">
        <f>IF(ISNUMBER('Counter'!$E$4),IF('Counter'!$E$4+12&lt;='Counter'!$F$4,'Counter'!$E$4+12,""),"")</f>
        <v/>
      </c>
      <c r="B14">
        <f>IF(A14="",0,IF(SUMPRODUCT((ISNUMBER('Counter'!$B$8:$B$17)+ISNUMBER('Counter'!$C$8:$C$17)&gt;0)*(IF(ISNUMBER('Counter'!$B$8:$B$17),'Counter'!$B$8:$B$17,'Counter'!$E$4)&lt;=A14)*(IF(ISNUMBER('Counter'!$C$8:$C$17),'Counter'!$C$8:$C$17,'Counter'!$F$4)&gt;=A14))&gt;0,1,0))</f>
        <v/>
      </c>
      <c r="C14">
        <f>IF(B14=0,0,IF(SUMPRODUCT((ISNUMBER('Counter'!$B$8:$B$17)+ISNUMBER('Counter'!$C$8:$C$17)&gt;0)*(ISNUMBER('Counter'!$B$8:$B$17)*('Counter'!$B$8:$B$17=A14)+ISNUMBER('Counter'!$C$8:$C$17)*('Counter'!$C$8:$C$17=A14)&gt;0))&gt;0,0,1))</f>
        <v/>
      </c>
      <c r="D14">
        <f>SUM(B$2:B14)</f>
        <v/>
      </c>
      <c r="E14">
        <f>SUM(C$2:C14)</f>
        <v/>
      </c>
    </row>
    <row r="15">
      <c r="A15" s="9">
        <f>IF(ISNUMBER('Counter'!$E$4),IF('Counter'!$E$4+13&lt;='Counter'!$F$4,'Counter'!$E$4+13,""),"")</f>
        <v/>
      </c>
      <c r="B15">
        <f>IF(A15="",0,IF(SUMPRODUCT((ISNUMBER('Counter'!$B$8:$B$17)+ISNUMBER('Counter'!$C$8:$C$17)&gt;0)*(IF(ISNUMBER('Counter'!$B$8:$B$17),'Counter'!$B$8:$B$17,'Counter'!$E$4)&lt;=A15)*(IF(ISNUMBER('Counter'!$C$8:$C$17),'Counter'!$C$8:$C$17,'Counter'!$F$4)&gt;=A15))&gt;0,1,0))</f>
        <v/>
      </c>
      <c r="C15">
        <f>IF(B15=0,0,IF(SUMPRODUCT((ISNUMBER('Counter'!$B$8:$B$17)+ISNUMBER('Counter'!$C$8:$C$17)&gt;0)*(ISNUMBER('Counter'!$B$8:$B$17)*('Counter'!$B$8:$B$17=A15)+ISNUMBER('Counter'!$C$8:$C$17)*('Counter'!$C$8:$C$17=A15)&gt;0))&gt;0,0,1))</f>
        <v/>
      </c>
      <c r="D15">
        <f>SUM(B$2:B15)</f>
        <v/>
      </c>
      <c r="E15">
        <f>SUM(C$2:C15)</f>
        <v/>
      </c>
    </row>
    <row r="16">
      <c r="A16" s="9">
        <f>IF(ISNUMBER('Counter'!$E$4),IF('Counter'!$E$4+14&lt;='Counter'!$F$4,'Counter'!$E$4+14,""),"")</f>
        <v/>
      </c>
      <c r="B16">
        <f>IF(A16="",0,IF(SUMPRODUCT((ISNUMBER('Counter'!$B$8:$B$17)+ISNUMBER('Counter'!$C$8:$C$17)&gt;0)*(IF(ISNUMBER('Counter'!$B$8:$B$17),'Counter'!$B$8:$B$17,'Counter'!$E$4)&lt;=A16)*(IF(ISNUMBER('Counter'!$C$8:$C$17),'Counter'!$C$8:$C$17,'Counter'!$F$4)&gt;=A16))&gt;0,1,0))</f>
        <v/>
      </c>
      <c r="C16">
        <f>IF(B16=0,0,IF(SUMPRODUCT((ISNUMBER('Counter'!$B$8:$B$17)+ISNUMBER('Counter'!$C$8:$C$17)&gt;0)*(ISNUMBER('Counter'!$B$8:$B$17)*('Counter'!$B$8:$B$17=A16)+ISNUMBER('Counter'!$C$8:$C$17)*('Counter'!$C$8:$C$17=A16)&gt;0))&gt;0,0,1))</f>
        <v/>
      </c>
      <c r="D16">
        <f>SUM(B$2:B16)</f>
        <v/>
      </c>
      <c r="E16">
        <f>SUM(C$2:C16)</f>
        <v/>
      </c>
    </row>
    <row r="17">
      <c r="A17" s="9">
        <f>IF(ISNUMBER('Counter'!$E$4),IF('Counter'!$E$4+15&lt;='Counter'!$F$4,'Counter'!$E$4+15,""),"")</f>
        <v/>
      </c>
      <c r="B17">
        <f>IF(A17="",0,IF(SUMPRODUCT((ISNUMBER('Counter'!$B$8:$B$17)+ISNUMBER('Counter'!$C$8:$C$17)&gt;0)*(IF(ISNUMBER('Counter'!$B$8:$B$17),'Counter'!$B$8:$B$17,'Counter'!$E$4)&lt;=A17)*(IF(ISNUMBER('Counter'!$C$8:$C$17),'Counter'!$C$8:$C$17,'Counter'!$F$4)&gt;=A17))&gt;0,1,0))</f>
        <v/>
      </c>
      <c r="C17">
        <f>IF(B17=0,0,IF(SUMPRODUCT((ISNUMBER('Counter'!$B$8:$B$17)+ISNUMBER('Counter'!$C$8:$C$17)&gt;0)*(ISNUMBER('Counter'!$B$8:$B$17)*('Counter'!$B$8:$B$17=A17)+ISNUMBER('Counter'!$C$8:$C$17)*('Counter'!$C$8:$C$17=A17)&gt;0))&gt;0,0,1))</f>
        <v/>
      </c>
      <c r="D17">
        <f>SUM(B$2:B17)</f>
        <v/>
      </c>
      <c r="E17">
        <f>SUM(C$2:C17)</f>
        <v/>
      </c>
    </row>
    <row r="18">
      <c r="A18" s="9">
        <f>IF(ISNUMBER('Counter'!$E$4),IF('Counter'!$E$4+16&lt;='Counter'!$F$4,'Counter'!$E$4+16,""),"")</f>
        <v/>
      </c>
      <c r="B18">
        <f>IF(A18="",0,IF(SUMPRODUCT((ISNUMBER('Counter'!$B$8:$B$17)+ISNUMBER('Counter'!$C$8:$C$17)&gt;0)*(IF(ISNUMBER('Counter'!$B$8:$B$17),'Counter'!$B$8:$B$17,'Counter'!$E$4)&lt;=A18)*(IF(ISNUMBER('Counter'!$C$8:$C$17),'Counter'!$C$8:$C$17,'Counter'!$F$4)&gt;=A18))&gt;0,1,0))</f>
        <v/>
      </c>
      <c r="C18">
        <f>IF(B18=0,0,IF(SUMPRODUCT((ISNUMBER('Counter'!$B$8:$B$17)+ISNUMBER('Counter'!$C$8:$C$17)&gt;0)*(ISNUMBER('Counter'!$B$8:$B$17)*('Counter'!$B$8:$B$17=A18)+ISNUMBER('Counter'!$C$8:$C$17)*('Counter'!$C$8:$C$17=A18)&gt;0))&gt;0,0,1))</f>
        <v/>
      </c>
      <c r="D18">
        <f>SUM(B$2:B18)</f>
        <v/>
      </c>
      <c r="E18">
        <f>SUM(C$2:C18)</f>
        <v/>
      </c>
    </row>
    <row r="19">
      <c r="A19" s="9">
        <f>IF(ISNUMBER('Counter'!$E$4),IF('Counter'!$E$4+17&lt;='Counter'!$F$4,'Counter'!$E$4+17,""),"")</f>
        <v/>
      </c>
      <c r="B19">
        <f>IF(A19="",0,IF(SUMPRODUCT((ISNUMBER('Counter'!$B$8:$B$17)+ISNUMBER('Counter'!$C$8:$C$17)&gt;0)*(IF(ISNUMBER('Counter'!$B$8:$B$17),'Counter'!$B$8:$B$17,'Counter'!$E$4)&lt;=A19)*(IF(ISNUMBER('Counter'!$C$8:$C$17),'Counter'!$C$8:$C$17,'Counter'!$F$4)&gt;=A19))&gt;0,1,0))</f>
        <v/>
      </c>
      <c r="C19">
        <f>IF(B19=0,0,IF(SUMPRODUCT((ISNUMBER('Counter'!$B$8:$B$17)+ISNUMBER('Counter'!$C$8:$C$17)&gt;0)*(ISNUMBER('Counter'!$B$8:$B$17)*('Counter'!$B$8:$B$17=A19)+ISNUMBER('Counter'!$C$8:$C$17)*('Counter'!$C$8:$C$17=A19)&gt;0))&gt;0,0,1))</f>
        <v/>
      </c>
      <c r="D19">
        <f>SUM(B$2:B19)</f>
        <v/>
      </c>
      <c r="E19">
        <f>SUM(C$2:C19)</f>
        <v/>
      </c>
    </row>
    <row r="20">
      <c r="A20" s="9">
        <f>IF(ISNUMBER('Counter'!$E$4),IF('Counter'!$E$4+18&lt;='Counter'!$F$4,'Counter'!$E$4+18,""),"")</f>
        <v/>
      </c>
      <c r="B20">
        <f>IF(A20="",0,IF(SUMPRODUCT((ISNUMBER('Counter'!$B$8:$B$17)+ISNUMBER('Counter'!$C$8:$C$17)&gt;0)*(IF(ISNUMBER('Counter'!$B$8:$B$17),'Counter'!$B$8:$B$17,'Counter'!$E$4)&lt;=A20)*(IF(ISNUMBER('Counter'!$C$8:$C$17),'Counter'!$C$8:$C$17,'Counter'!$F$4)&gt;=A20))&gt;0,1,0))</f>
        <v/>
      </c>
      <c r="C20">
        <f>IF(B20=0,0,IF(SUMPRODUCT((ISNUMBER('Counter'!$B$8:$B$17)+ISNUMBER('Counter'!$C$8:$C$17)&gt;0)*(ISNUMBER('Counter'!$B$8:$B$17)*('Counter'!$B$8:$B$17=A20)+ISNUMBER('Counter'!$C$8:$C$17)*('Counter'!$C$8:$C$17=A20)&gt;0))&gt;0,0,1))</f>
        <v/>
      </c>
      <c r="D20">
        <f>SUM(B$2:B20)</f>
        <v/>
      </c>
      <c r="E20">
        <f>SUM(C$2:C20)</f>
        <v/>
      </c>
    </row>
    <row r="21">
      <c r="A21" s="9">
        <f>IF(ISNUMBER('Counter'!$E$4),IF('Counter'!$E$4+19&lt;='Counter'!$F$4,'Counter'!$E$4+19,""),"")</f>
        <v/>
      </c>
      <c r="B21">
        <f>IF(A21="",0,IF(SUMPRODUCT((ISNUMBER('Counter'!$B$8:$B$17)+ISNUMBER('Counter'!$C$8:$C$17)&gt;0)*(IF(ISNUMBER('Counter'!$B$8:$B$17),'Counter'!$B$8:$B$17,'Counter'!$E$4)&lt;=A21)*(IF(ISNUMBER('Counter'!$C$8:$C$17),'Counter'!$C$8:$C$17,'Counter'!$F$4)&gt;=A21))&gt;0,1,0))</f>
        <v/>
      </c>
      <c r="C21">
        <f>IF(B21=0,0,IF(SUMPRODUCT((ISNUMBER('Counter'!$B$8:$B$17)+ISNUMBER('Counter'!$C$8:$C$17)&gt;0)*(ISNUMBER('Counter'!$B$8:$B$17)*('Counter'!$B$8:$B$17=A21)+ISNUMBER('Counter'!$C$8:$C$17)*('Counter'!$C$8:$C$17=A21)&gt;0))&gt;0,0,1))</f>
        <v/>
      </c>
      <c r="D21">
        <f>SUM(B$2:B21)</f>
        <v/>
      </c>
      <c r="E21">
        <f>SUM(C$2:C21)</f>
        <v/>
      </c>
    </row>
    <row r="22">
      <c r="A22" s="9">
        <f>IF(ISNUMBER('Counter'!$E$4),IF('Counter'!$E$4+20&lt;='Counter'!$F$4,'Counter'!$E$4+20,""),"")</f>
        <v/>
      </c>
      <c r="B22">
        <f>IF(A22="",0,IF(SUMPRODUCT((ISNUMBER('Counter'!$B$8:$B$17)+ISNUMBER('Counter'!$C$8:$C$17)&gt;0)*(IF(ISNUMBER('Counter'!$B$8:$B$17),'Counter'!$B$8:$B$17,'Counter'!$E$4)&lt;=A22)*(IF(ISNUMBER('Counter'!$C$8:$C$17),'Counter'!$C$8:$C$17,'Counter'!$F$4)&gt;=A22))&gt;0,1,0))</f>
        <v/>
      </c>
      <c r="C22">
        <f>IF(B22=0,0,IF(SUMPRODUCT((ISNUMBER('Counter'!$B$8:$B$17)+ISNUMBER('Counter'!$C$8:$C$17)&gt;0)*(ISNUMBER('Counter'!$B$8:$B$17)*('Counter'!$B$8:$B$17=A22)+ISNUMBER('Counter'!$C$8:$C$17)*('Counter'!$C$8:$C$17=A22)&gt;0))&gt;0,0,1))</f>
        <v/>
      </c>
      <c r="D22">
        <f>SUM(B$2:B22)</f>
        <v/>
      </c>
      <c r="E22">
        <f>SUM(C$2:C22)</f>
        <v/>
      </c>
    </row>
    <row r="23">
      <c r="A23" s="9">
        <f>IF(ISNUMBER('Counter'!$E$4),IF('Counter'!$E$4+21&lt;='Counter'!$F$4,'Counter'!$E$4+21,""),"")</f>
        <v/>
      </c>
      <c r="B23">
        <f>IF(A23="",0,IF(SUMPRODUCT((ISNUMBER('Counter'!$B$8:$B$17)+ISNUMBER('Counter'!$C$8:$C$17)&gt;0)*(IF(ISNUMBER('Counter'!$B$8:$B$17),'Counter'!$B$8:$B$17,'Counter'!$E$4)&lt;=A23)*(IF(ISNUMBER('Counter'!$C$8:$C$17),'Counter'!$C$8:$C$17,'Counter'!$F$4)&gt;=A23))&gt;0,1,0))</f>
        <v/>
      </c>
      <c r="C23">
        <f>IF(B23=0,0,IF(SUMPRODUCT((ISNUMBER('Counter'!$B$8:$B$17)+ISNUMBER('Counter'!$C$8:$C$17)&gt;0)*(ISNUMBER('Counter'!$B$8:$B$17)*('Counter'!$B$8:$B$17=A23)+ISNUMBER('Counter'!$C$8:$C$17)*('Counter'!$C$8:$C$17=A23)&gt;0))&gt;0,0,1))</f>
        <v/>
      </c>
      <c r="D23">
        <f>SUM(B$2:B23)</f>
        <v/>
      </c>
      <c r="E23">
        <f>SUM(C$2:C23)</f>
        <v/>
      </c>
    </row>
    <row r="24">
      <c r="A24" s="9">
        <f>IF(ISNUMBER('Counter'!$E$4),IF('Counter'!$E$4+22&lt;='Counter'!$F$4,'Counter'!$E$4+22,""),"")</f>
        <v/>
      </c>
      <c r="B24">
        <f>IF(A24="",0,IF(SUMPRODUCT((ISNUMBER('Counter'!$B$8:$B$17)+ISNUMBER('Counter'!$C$8:$C$17)&gt;0)*(IF(ISNUMBER('Counter'!$B$8:$B$17),'Counter'!$B$8:$B$17,'Counter'!$E$4)&lt;=A24)*(IF(ISNUMBER('Counter'!$C$8:$C$17),'Counter'!$C$8:$C$17,'Counter'!$F$4)&gt;=A24))&gt;0,1,0))</f>
        <v/>
      </c>
      <c r="C24">
        <f>IF(B24=0,0,IF(SUMPRODUCT((ISNUMBER('Counter'!$B$8:$B$17)+ISNUMBER('Counter'!$C$8:$C$17)&gt;0)*(ISNUMBER('Counter'!$B$8:$B$17)*('Counter'!$B$8:$B$17=A24)+ISNUMBER('Counter'!$C$8:$C$17)*('Counter'!$C$8:$C$17=A24)&gt;0))&gt;0,0,1))</f>
        <v/>
      </c>
      <c r="D24">
        <f>SUM(B$2:B24)</f>
        <v/>
      </c>
      <c r="E24">
        <f>SUM(C$2:C24)</f>
        <v/>
      </c>
    </row>
    <row r="25">
      <c r="A25" s="9">
        <f>IF(ISNUMBER('Counter'!$E$4),IF('Counter'!$E$4+23&lt;='Counter'!$F$4,'Counter'!$E$4+23,""),"")</f>
        <v/>
      </c>
      <c r="B25">
        <f>IF(A25="",0,IF(SUMPRODUCT((ISNUMBER('Counter'!$B$8:$B$17)+ISNUMBER('Counter'!$C$8:$C$17)&gt;0)*(IF(ISNUMBER('Counter'!$B$8:$B$17),'Counter'!$B$8:$B$17,'Counter'!$E$4)&lt;=A25)*(IF(ISNUMBER('Counter'!$C$8:$C$17),'Counter'!$C$8:$C$17,'Counter'!$F$4)&gt;=A25))&gt;0,1,0))</f>
        <v/>
      </c>
      <c r="C25">
        <f>IF(B25=0,0,IF(SUMPRODUCT((ISNUMBER('Counter'!$B$8:$B$17)+ISNUMBER('Counter'!$C$8:$C$17)&gt;0)*(ISNUMBER('Counter'!$B$8:$B$17)*('Counter'!$B$8:$B$17=A25)+ISNUMBER('Counter'!$C$8:$C$17)*('Counter'!$C$8:$C$17=A25)&gt;0))&gt;0,0,1))</f>
        <v/>
      </c>
      <c r="D25">
        <f>SUM(B$2:B25)</f>
        <v/>
      </c>
      <c r="E25">
        <f>SUM(C$2:C25)</f>
        <v/>
      </c>
    </row>
    <row r="26">
      <c r="A26" s="9">
        <f>IF(ISNUMBER('Counter'!$E$4),IF('Counter'!$E$4+24&lt;='Counter'!$F$4,'Counter'!$E$4+24,""),"")</f>
        <v/>
      </c>
      <c r="B26">
        <f>IF(A26="",0,IF(SUMPRODUCT((ISNUMBER('Counter'!$B$8:$B$17)+ISNUMBER('Counter'!$C$8:$C$17)&gt;0)*(IF(ISNUMBER('Counter'!$B$8:$B$17),'Counter'!$B$8:$B$17,'Counter'!$E$4)&lt;=A26)*(IF(ISNUMBER('Counter'!$C$8:$C$17),'Counter'!$C$8:$C$17,'Counter'!$F$4)&gt;=A26))&gt;0,1,0))</f>
        <v/>
      </c>
      <c r="C26">
        <f>IF(B26=0,0,IF(SUMPRODUCT((ISNUMBER('Counter'!$B$8:$B$17)+ISNUMBER('Counter'!$C$8:$C$17)&gt;0)*(ISNUMBER('Counter'!$B$8:$B$17)*('Counter'!$B$8:$B$17=A26)+ISNUMBER('Counter'!$C$8:$C$17)*('Counter'!$C$8:$C$17=A26)&gt;0))&gt;0,0,1))</f>
        <v/>
      </c>
      <c r="D26">
        <f>SUM(B$2:B26)</f>
        <v/>
      </c>
      <c r="E26">
        <f>SUM(C$2:C26)</f>
        <v/>
      </c>
    </row>
    <row r="27">
      <c r="A27" s="9">
        <f>IF(ISNUMBER('Counter'!$E$4),IF('Counter'!$E$4+25&lt;='Counter'!$F$4,'Counter'!$E$4+25,""),"")</f>
        <v/>
      </c>
      <c r="B27">
        <f>IF(A27="",0,IF(SUMPRODUCT((ISNUMBER('Counter'!$B$8:$B$17)+ISNUMBER('Counter'!$C$8:$C$17)&gt;0)*(IF(ISNUMBER('Counter'!$B$8:$B$17),'Counter'!$B$8:$B$17,'Counter'!$E$4)&lt;=A27)*(IF(ISNUMBER('Counter'!$C$8:$C$17),'Counter'!$C$8:$C$17,'Counter'!$F$4)&gt;=A27))&gt;0,1,0))</f>
        <v/>
      </c>
      <c r="C27">
        <f>IF(B27=0,0,IF(SUMPRODUCT((ISNUMBER('Counter'!$B$8:$B$17)+ISNUMBER('Counter'!$C$8:$C$17)&gt;0)*(ISNUMBER('Counter'!$B$8:$B$17)*('Counter'!$B$8:$B$17=A27)+ISNUMBER('Counter'!$C$8:$C$17)*('Counter'!$C$8:$C$17=A27)&gt;0))&gt;0,0,1))</f>
        <v/>
      </c>
      <c r="D27">
        <f>SUM(B$2:B27)</f>
        <v/>
      </c>
      <c r="E27">
        <f>SUM(C$2:C27)</f>
        <v/>
      </c>
    </row>
    <row r="28">
      <c r="A28" s="9">
        <f>IF(ISNUMBER('Counter'!$E$4),IF('Counter'!$E$4+26&lt;='Counter'!$F$4,'Counter'!$E$4+26,""),"")</f>
        <v/>
      </c>
      <c r="B28">
        <f>IF(A28="",0,IF(SUMPRODUCT((ISNUMBER('Counter'!$B$8:$B$17)+ISNUMBER('Counter'!$C$8:$C$17)&gt;0)*(IF(ISNUMBER('Counter'!$B$8:$B$17),'Counter'!$B$8:$B$17,'Counter'!$E$4)&lt;=A28)*(IF(ISNUMBER('Counter'!$C$8:$C$17),'Counter'!$C$8:$C$17,'Counter'!$F$4)&gt;=A28))&gt;0,1,0))</f>
        <v/>
      </c>
      <c r="C28">
        <f>IF(B28=0,0,IF(SUMPRODUCT((ISNUMBER('Counter'!$B$8:$B$17)+ISNUMBER('Counter'!$C$8:$C$17)&gt;0)*(ISNUMBER('Counter'!$B$8:$B$17)*('Counter'!$B$8:$B$17=A28)+ISNUMBER('Counter'!$C$8:$C$17)*('Counter'!$C$8:$C$17=A28)&gt;0))&gt;0,0,1))</f>
        <v/>
      </c>
      <c r="D28">
        <f>SUM(B$2:B28)</f>
        <v/>
      </c>
      <c r="E28">
        <f>SUM(C$2:C28)</f>
        <v/>
      </c>
    </row>
    <row r="29">
      <c r="A29" s="9">
        <f>IF(ISNUMBER('Counter'!$E$4),IF('Counter'!$E$4+27&lt;='Counter'!$F$4,'Counter'!$E$4+27,""),"")</f>
        <v/>
      </c>
      <c r="B29">
        <f>IF(A29="",0,IF(SUMPRODUCT((ISNUMBER('Counter'!$B$8:$B$17)+ISNUMBER('Counter'!$C$8:$C$17)&gt;0)*(IF(ISNUMBER('Counter'!$B$8:$B$17),'Counter'!$B$8:$B$17,'Counter'!$E$4)&lt;=A29)*(IF(ISNUMBER('Counter'!$C$8:$C$17),'Counter'!$C$8:$C$17,'Counter'!$F$4)&gt;=A29))&gt;0,1,0))</f>
        <v/>
      </c>
      <c r="C29">
        <f>IF(B29=0,0,IF(SUMPRODUCT((ISNUMBER('Counter'!$B$8:$B$17)+ISNUMBER('Counter'!$C$8:$C$17)&gt;0)*(ISNUMBER('Counter'!$B$8:$B$17)*('Counter'!$B$8:$B$17=A29)+ISNUMBER('Counter'!$C$8:$C$17)*('Counter'!$C$8:$C$17=A29)&gt;0))&gt;0,0,1))</f>
        <v/>
      </c>
      <c r="D29">
        <f>SUM(B$2:B29)</f>
        <v/>
      </c>
      <c r="E29">
        <f>SUM(C$2:C29)</f>
        <v/>
      </c>
    </row>
    <row r="30">
      <c r="A30" s="9">
        <f>IF(ISNUMBER('Counter'!$E$4),IF('Counter'!$E$4+28&lt;='Counter'!$F$4,'Counter'!$E$4+28,""),"")</f>
        <v/>
      </c>
      <c r="B30">
        <f>IF(A30="",0,IF(SUMPRODUCT((ISNUMBER('Counter'!$B$8:$B$17)+ISNUMBER('Counter'!$C$8:$C$17)&gt;0)*(IF(ISNUMBER('Counter'!$B$8:$B$17),'Counter'!$B$8:$B$17,'Counter'!$E$4)&lt;=A30)*(IF(ISNUMBER('Counter'!$C$8:$C$17),'Counter'!$C$8:$C$17,'Counter'!$F$4)&gt;=A30))&gt;0,1,0))</f>
        <v/>
      </c>
      <c r="C30">
        <f>IF(B30=0,0,IF(SUMPRODUCT((ISNUMBER('Counter'!$B$8:$B$17)+ISNUMBER('Counter'!$C$8:$C$17)&gt;0)*(ISNUMBER('Counter'!$B$8:$B$17)*('Counter'!$B$8:$B$17=A30)+ISNUMBER('Counter'!$C$8:$C$17)*('Counter'!$C$8:$C$17=A30)&gt;0))&gt;0,0,1))</f>
        <v/>
      </c>
      <c r="D30">
        <f>SUM(B$2:B30)</f>
        <v/>
      </c>
      <c r="E30">
        <f>SUM(C$2:C30)</f>
        <v/>
      </c>
    </row>
    <row r="31">
      <c r="A31" s="9">
        <f>IF(ISNUMBER('Counter'!$E$4),IF('Counter'!$E$4+29&lt;='Counter'!$F$4,'Counter'!$E$4+29,""),"")</f>
        <v/>
      </c>
      <c r="B31">
        <f>IF(A31="",0,IF(SUMPRODUCT((ISNUMBER('Counter'!$B$8:$B$17)+ISNUMBER('Counter'!$C$8:$C$17)&gt;0)*(IF(ISNUMBER('Counter'!$B$8:$B$17),'Counter'!$B$8:$B$17,'Counter'!$E$4)&lt;=A31)*(IF(ISNUMBER('Counter'!$C$8:$C$17),'Counter'!$C$8:$C$17,'Counter'!$F$4)&gt;=A31))&gt;0,1,0))</f>
        <v/>
      </c>
      <c r="C31">
        <f>IF(B31=0,0,IF(SUMPRODUCT((ISNUMBER('Counter'!$B$8:$B$17)+ISNUMBER('Counter'!$C$8:$C$17)&gt;0)*(ISNUMBER('Counter'!$B$8:$B$17)*('Counter'!$B$8:$B$17=A31)+ISNUMBER('Counter'!$C$8:$C$17)*('Counter'!$C$8:$C$17=A31)&gt;0))&gt;0,0,1))</f>
        <v/>
      </c>
      <c r="D31">
        <f>SUM(B$2:B31)</f>
        <v/>
      </c>
      <c r="E31">
        <f>SUM(C$2:C31)</f>
        <v/>
      </c>
    </row>
    <row r="32">
      <c r="A32" s="9">
        <f>IF(ISNUMBER('Counter'!$E$4),IF('Counter'!$E$4+30&lt;='Counter'!$F$4,'Counter'!$E$4+30,""),"")</f>
        <v/>
      </c>
      <c r="B32">
        <f>IF(A32="",0,IF(SUMPRODUCT((ISNUMBER('Counter'!$B$8:$B$17)+ISNUMBER('Counter'!$C$8:$C$17)&gt;0)*(IF(ISNUMBER('Counter'!$B$8:$B$17),'Counter'!$B$8:$B$17,'Counter'!$E$4)&lt;=A32)*(IF(ISNUMBER('Counter'!$C$8:$C$17),'Counter'!$C$8:$C$17,'Counter'!$F$4)&gt;=A32))&gt;0,1,0))</f>
        <v/>
      </c>
      <c r="C32">
        <f>IF(B32=0,0,IF(SUMPRODUCT((ISNUMBER('Counter'!$B$8:$B$17)+ISNUMBER('Counter'!$C$8:$C$17)&gt;0)*(ISNUMBER('Counter'!$B$8:$B$17)*('Counter'!$B$8:$B$17=A32)+ISNUMBER('Counter'!$C$8:$C$17)*('Counter'!$C$8:$C$17=A32)&gt;0))&gt;0,0,1))</f>
        <v/>
      </c>
      <c r="D32">
        <f>SUM(B$2:B32)</f>
        <v/>
      </c>
      <c r="E32">
        <f>SUM(C$2:C32)</f>
        <v/>
      </c>
    </row>
    <row r="33">
      <c r="A33" s="9">
        <f>IF(ISNUMBER('Counter'!$E$4),IF('Counter'!$E$4+31&lt;='Counter'!$F$4,'Counter'!$E$4+31,""),"")</f>
        <v/>
      </c>
      <c r="B33">
        <f>IF(A33="",0,IF(SUMPRODUCT((ISNUMBER('Counter'!$B$8:$B$17)+ISNUMBER('Counter'!$C$8:$C$17)&gt;0)*(IF(ISNUMBER('Counter'!$B$8:$B$17),'Counter'!$B$8:$B$17,'Counter'!$E$4)&lt;=A33)*(IF(ISNUMBER('Counter'!$C$8:$C$17),'Counter'!$C$8:$C$17,'Counter'!$F$4)&gt;=A33))&gt;0,1,0))</f>
        <v/>
      </c>
      <c r="C33">
        <f>IF(B33=0,0,IF(SUMPRODUCT((ISNUMBER('Counter'!$B$8:$B$17)+ISNUMBER('Counter'!$C$8:$C$17)&gt;0)*(ISNUMBER('Counter'!$B$8:$B$17)*('Counter'!$B$8:$B$17=A33)+ISNUMBER('Counter'!$C$8:$C$17)*('Counter'!$C$8:$C$17=A33)&gt;0))&gt;0,0,1))</f>
        <v/>
      </c>
      <c r="D33">
        <f>SUM(B$2:B33)</f>
        <v/>
      </c>
      <c r="E33">
        <f>SUM(C$2:C33)</f>
        <v/>
      </c>
    </row>
    <row r="34">
      <c r="A34" s="9">
        <f>IF(ISNUMBER('Counter'!$E$4),IF('Counter'!$E$4+32&lt;='Counter'!$F$4,'Counter'!$E$4+32,""),"")</f>
        <v/>
      </c>
      <c r="B34">
        <f>IF(A34="",0,IF(SUMPRODUCT((ISNUMBER('Counter'!$B$8:$B$17)+ISNUMBER('Counter'!$C$8:$C$17)&gt;0)*(IF(ISNUMBER('Counter'!$B$8:$B$17),'Counter'!$B$8:$B$17,'Counter'!$E$4)&lt;=A34)*(IF(ISNUMBER('Counter'!$C$8:$C$17),'Counter'!$C$8:$C$17,'Counter'!$F$4)&gt;=A34))&gt;0,1,0))</f>
        <v/>
      </c>
      <c r="C34">
        <f>IF(B34=0,0,IF(SUMPRODUCT((ISNUMBER('Counter'!$B$8:$B$17)+ISNUMBER('Counter'!$C$8:$C$17)&gt;0)*(ISNUMBER('Counter'!$B$8:$B$17)*('Counter'!$B$8:$B$17=A34)+ISNUMBER('Counter'!$C$8:$C$17)*('Counter'!$C$8:$C$17=A34)&gt;0))&gt;0,0,1))</f>
        <v/>
      </c>
      <c r="D34">
        <f>SUM(B$2:B34)</f>
        <v/>
      </c>
      <c r="E34">
        <f>SUM(C$2:C34)</f>
        <v/>
      </c>
    </row>
    <row r="35">
      <c r="A35" s="9">
        <f>IF(ISNUMBER('Counter'!$E$4),IF('Counter'!$E$4+33&lt;='Counter'!$F$4,'Counter'!$E$4+33,""),"")</f>
        <v/>
      </c>
      <c r="B35">
        <f>IF(A35="",0,IF(SUMPRODUCT((ISNUMBER('Counter'!$B$8:$B$17)+ISNUMBER('Counter'!$C$8:$C$17)&gt;0)*(IF(ISNUMBER('Counter'!$B$8:$B$17),'Counter'!$B$8:$B$17,'Counter'!$E$4)&lt;=A35)*(IF(ISNUMBER('Counter'!$C$8:$C$17),'Counter'!$C$8:$C$17,'Counter'!$F$4)&gt;=A35))&gt;0,1,0))</f>
        <v/>
      </c>
      <c r="C35">
        <f>IF(B35=0,0,IF(SUMPRODUCT((ISNUMBER('Counter'!$B$8:$B$17)+ISNUMBER('Counter'!$C$8:$C$17)&gt;0)*(ISNUMBER('Counter'!$B$8:$B$17)*('Counter'!$B$8:$B$17=A35)+ISNUMBER('Counter'!$C$8:$C$17)*('Counter'!$C$8:$C$17=A35)&gt;0))&gt;0,0,1))</f>
        <v/>
      </c>
      <c r="D35">
        <f>SUM(B$2:B35)</f>
        <v/>
      </c>
      <c r="E35">
        <f>SUM(C$2:C35)</f>
        <v/>
      </c>
    </row>
    <row r="36">
      <c r="A36" s="9">
        <f>IF(ISNUMBER('Counter'!$E$4),IF('Counter'!$E$4+34&lt;='Counter'!$F$4,'Counter'!$E$4+34,""),"")</f>
        <v/>
      </c>
      <c r="B36">
        <f>IF(A36="",0,IF(SUMPRODUCT((ISNUMBER('Counter'!$B$8:$B$17)+ISNUMBER('Counter'!$C$8:$C$17)&gt;0)*(IF(ISNUMBER('Counter'!$B$8:$B$17),'Counter'!$B$8:$B$17,'Counter'!$E$4)&lt;=A36)*(IF(ISNUMBER('Counter'!$C$8:$C$17),'Counter'!$C$8:$C$17,'Counter'!$F$4)&gt;=A36))&gt;0,1,0))</f>
        <v/>
      </c>
      <c r="C36">
        <f>IF(B36=0,0,IF(SUMPRODUCT((ISNUMBER('Counter'!$B$8:$B$17)+ISNUMBER('Counter'!$C$8:$C$17)&gt;0)*(ISNUMBER('Counter'!$B$8:$B$17)*('Counter'!$B$8:$B$17=A36)+ISNUMBER('Counter'!$C$8:$C$17)*('Counter'!$C$8:$C$17=A36)&gt;0))&gt;0,0,1))</f>
        <v/>
      </c>
      <c r="D36">
        <f>SUM(B$2:B36)</f>
        <v/>
      </c>
      <c r="E36">
        <f>SUM(C$2:C36)</f>
        <v/>
      </c>
    </row>
    <row r="37">
      <c r="A37" s="9">
        <f>IF(ISNUMBER('Counter'!$E$4),IF('Counter'!$E$4+35&lt;='Counter'!$F$4,'Counter'!$E$4+35,""),"")</f>
        <v/>
      </c>
      <c r="B37">
        <f>IF(A37="",0,IF(SUMPRODUCT((ISNUMBER('Counter'!$B$8:$B$17)+ISNUMBER('Counter'!$C$8:$C$17)&gt;0)*(IF(ISNUMBER('Counter'!$B$8:$B$17),'Counter'!$B$8:$B$17,'Counter'!$E$4)&lt;=A37)*(IF(ISNUMBER('Counter'!$C$8:$C$17),'Counter'!$C$8:$C$17,'Counter'!$F$4)&gt;=A37))&gt;0,1,0))</f>
        <v/>
      </c>
      <c r="C37">
        <f>IF(B37=0,0,IF(SUMPRODUCT((ISNUMBER('Counter'!$B$8:$B$17)+ISNUMBER('Counter'!$C$8:$C$17)&gt;0)*(ISNUMBER('Counter'!$B$8:$B$17)*('Counter'!$B$8:$B$17=A37)+ISNUMBER('Counter'!$C$8:$C$17)*('Counter'!$C$8:$C$17=A37)&gt;0))&gt;0,0,1))</f>
        <v/>
      </c>
      <c r="D37">
        <f>SUM(B$2:B37)</f>
        <v/>
      </c>
      <c r="E37">
        <f>SUM(C$2:C37)</f>
        <v/>
      </c>
    </row>
    <row r="38">
      <c r="A38" s="9">
        <f>IF(ISNUMBER('Counter'!$E$4),IF('Counter'!$E$4+36&lt;='Counter'!$F$4,'Counter'!$E$4+36,""),"")</f>
        <v/>
      </c>
      <c r="B38">
        <f>IF(A38="",0,IF(SUMPRODUCT((ISNUMBER('Counter'!$B$8:$B$17)+ISNUMBER('Counter'!$C$8:$C$17)&gt;0)*(IF(ISNUMBER('Counter'!$B$8:$B$17),'Counter'!$B$8:$B$17,'Counter'!$E$4)&lt;=A38)*(IF(ISNUMBER('Counter'!$C$8:$C$17),'Counter'!$C$8:$C$17,'Counter'!$F$4)&gt;=A38))&gt;0,1,0))</f>
        <v/>
      </c>
      <c r="C38">
        <f>IF(B38=0,0,IF(SUMPRODUCT((ISNUMBER('Counter'!$B$8:$B$17)+ISNUMBER('Counter'!$C$8:$C$17)&gt;0)*(ISNUMBER('Counter'!$B$8:$B$17)*('Counter'!$B$8:$B$17=A38)+ISNUMBER('Counter'!$C$8:$C$17)*('Counter'!$C$8:$C$17=A38)&gt;0))&gt;0,0,1))</f>
        <v/>
      </c>
      <c r="D38">
        <f>SUM(B$2:B38)</f>
        <v/>
      </c>
      <c r="E38">
        <f>SUM(C$2:C38)</f>
        <v/>
      </c>
    </row>
    <row r="39">
      <c r="A39" s="9">
        <f>IF(ISNUMBER('Counter'!$E$4),IF('Counter'!$E$4+37&lt;='Counter'!$F$4,'Counter'!$E$4+37,""),"")</f>
        <v/>
      </c>
      <c r="B39">
        <f>IF(A39="",0,IF(SUMPRODUCT((ISNUMBER('Counter'!$B$8:$B$17)+ISNUMBER('Counter'!$C$8:$C$17)&gt;0)*(IF(ISNUMBER('Counter'!$B$8:$B$17),'Counter'!$B$8:$B$17,'Counter'!$E$4)&lt;=A39)*(IF(ISNUMBER('Counter'!$C$8:$C$17),'Counter'!$C$8:$C$17,'Counter'!$F$4)&gt;=A39))&gt;0,1,0))</f>
        <v/>
      </c>
      <c r="C39">
        <f>IF(B39=0,0,IF(SUMPRODUCT((ISNUMBER('Counter'!$B$8:$B$17)+ISNUMBER('Counter'!$C$8:$C$17)&gt;0)*(ISNUMBER('Counter'!$B$8:$B$17)*('Counter'!$B$8:$B$17=A39)+ISNUMBER('Counter'!$C$8:$C$17)*('Counter'!$C$8:$C$17=A39)&gt;0))&gt;0,0,1))</f>
        <v/>
      </c>
      <c r="D39">
        <f>SUM(B$2:B39)</f>
        <v/>
      </c>
      <c r="E39">
        <f>SUM(C$2:C39)</f>
        <v/>
      </c>
    </row>
    <row r="40">
      <c r="A40" s="9">
        <f>IF(ISNUMBER('Counter'!$E$4),IF('Counter'!$E$4+38&lt;='Counter'!$F$4,'Counter'!$E$4+38,""),"")</f>
        <v/>
      </c>
      <c r="B40">
        <f>IF(A40="",0,IF(SUMPRODUCT((ISNUMBER('Counter'!$B$8:$B$17)+ISNUMBER('Counter'!$C$8:$C$17)&gt;0)*(IF(ISNUMBER('Counter'!$B$8:$B$17),'Counter'!$B$8:$B$17,'Counter'!$E$4)&lt;=A40)*(IF(ISNUMBER('Counter'!$C$8:$C$17),'Counter'!$C$8:$C$17,'Counter'!$F$4)&gt;=A40))&gt;0,1,0))</f>
        <v/>
      </c>
      <c r="C40">
        <f>IF(B40=0,0,IF(SUMPRODUCT((ISNUMBER('Counter'!$B$8:$B$17)+ISNUMBER('Counter'!$C$8:$C$17)&gt;0)*(ISNUMBER('Counter'!$B$8:$B$17)*('Counter'!$B$8:$B$17=A40)+ISNUMBER('Counter'!$C$8:$C$17)*('Counter'!$C$8:$C$17=A40)&gt;0))&gt;0,0,1))</f>
        <v/>
      </c>
      <c r="D40">
        <f>SUM(B$2:B40)</f>
        <v/>
      </c>
      <c r="E40">
        <f>SUM(C$2:C40)</f>
        <v/>
      </c>
    </row>
    <row r="41">
      <c r="A41" s="9">
        <f>IF(ISNUMBER('Counter'!$E$4),IF('Counter'!$E$4+39&lt;='Counter'!$F$4,'Counter'!$E$4+39,""),"")</f>
        <v/>
      </c>
      <c r="B41">
        <f>IF(A41="",0,IF(SUMPRODUCT((ISNUMBER('Counter'!$B$8:$B$17)+ISNUMBER('Counter'!$C$8:$C$17)&gt;0)*(IF(ISNUMBER('Counter'!$B$8:$B$17),'Counter'!$B$8:$B$17,'Counter'!$E$4)&lt;=A41)*(IF(ISNUMBER('Counter'!$C$8:$C$17),'Counter'!$C$8:$C$17,'Counter'!$F$4)&gt;=A41))&gt;0,1,0))</f>
        <v/>
      </c>
      <c r="C41">
        <f>IF(B41=0,0,IF(SUMPRODUCT((ISNUMBER('Counter'!$B$8:$B$17)+ISNUMBER('Counter'!$C$8:$C$17)&gt;0)*(ISNUMBER('Counter'!$B$8:$B$17)*('Counter'!$B$8:$B$17=A41)+ISNUMBER('Counter'!$C$8:$C$17)*('Counter'!$C$8:$C$17=A41)&gt;0))&gt;0,0,1))</f>
        <v/>
      </c>
      <c r="D41">
        <f>SUM(B$2:B41)</f>
        <v/>
      </c>
      <c r="E41">
        <f>SUM(C$2:C41)</f>
        <v/>
      </c>
    </row>
    <row r="42">
      <c r="A42" s="9">
        <f>IF(ISNUMBER('Counter'!$E$4),IF('Counter'!$E$4+40&lt;='Counter'!$F$4,'Counter'!$E$4+40,""),"")</f>
        <v/>
      </c>
      <c r="B42">
        <f>IF(A42="",0,IF(SUMPRODUCT((ISNUMBER('Counter'!$B$8:$B$17)+ISNUMBER('Counter'!$C$8:$C$17)&gt;0)*(IF(ISNUMBER('Counter'!$B$8:$B$17),'Counter'!$B$8:$B$17,'Counter'!$E$4)&lt;=A42)*(IF(ISNUMBER('Counter'!$C$8:$C$17),'Counter'!$C$8:$C$17,'Counter'!$F$4)&gt;=A42))&gt;0,1,0))</f>
        <v/>
      </c>
      <c r="C42">
        <f>IF(B42=0,0,IF(SUMPRODUCT((ISNUMBER('Counter'!$B$8:$B$17)+ISNUMBER('Counter'!$C$8:$C$17)&gt;0)*(ISNUMBER('Counter'!$B$8:$B$17)*('Counter'!$B$8:$B$17=A42)+ISNUMBER('Counter'!$C$8:$C$17)*('Counter'!$C$8:$C$17=A42)&gt;0))&gt;0,0,1))</f>
        <v/>
      </c>
      <c r="D42">
        <f>SUM(B$2:B42)</f>
        <v/>
      </c>
      <c r="E42">
        <f>SUM(C$2:C42)</f>
        <v/>
      </c>
    </row>
    <row r="43">
      <c r="A43" s="9">
        <f>IF(ISNUMBER('Counter'!$E$4),IF('Counter'!$E$4+41&lt;='Counter'!$F$4,'Counter'!$E$4+41,""),"")</f>
        <v/>
      </c>
      <c r="B43">
        <f>IF(A43="",0,IF(SUMPRODUCT((ISNUMBER('Counter'!$B$8:$B$17)+ISNUMBER('Counter'!$C$8:$C$17)&gt;0)*(IF(ISNUMBER('Counter'!$B$8:$B$17),'Counter'!$B$8:$B$17,'Counter'!$E$4)&lt;=A43)*(IF(ISNUMBER('Counter'!$C$8:$C$17),'Counter'!$C$8:$C$17,'Counter'!$F$4)&gt;=A43))&gt;0,1,0))</f>
        <v/>
      </c>
      <c r="C43">
        <f>IF(B43=0,0,IF(SUMPRODUCT((ISNUMBER('Counter'!$B$8:$B$17)+ISNUMBER('Counter'!$C$8:$C$17)&gt;0)*(ISNUMBER('Counter'!$B$8:$B$17)*('Counter'!$B$8:$B$17=A43)+ISNUMBER('Counter'!$C$8:$C$17)*('Counter'!$C$8:$C$17=A43)&gt;0))&gt;0,0,1))</f>
        <v/>
      </c>
      <c r="D43">
        <f>SUM(B$2:B43)</f>
        <v/>
      </c>
      <c r="E43">
        <f>SUM(C$2:C43)</f>
        <v/>
      </c>
    </row>
    <row r="44">
      <c r="A44" s="9">
        <f>IF(ISNUMBER('Counter'!$E$4),IF('Counter'!$E$4+42&lt;='Counter'!$F$4,'Counter'!$E$4+42,""),"")</f>
        <v/>
      </c>
      <c r="B44">
        <f>IF(A44="",0,IF(SUMPRODUCT((ISNUMBER('Counter'!$B$8:$B$17)+ISNUMBER('Counter'!$C$8:$C$17)&gt;0)*(IF(ISNUMBER('Counter'!$B$8:$B$17),'Counter'!$B$8:$B$17,'Counter'!$E$4)&lt;=A44)*(IF(ISNUMBER('Counter'!$C$8:$C$17),'Counter'!$C$8:$C$17,'Counter'!$F$4)&gt;=A44))&gt;0,1,0))</f>
        <v/>
      </c>
      <c r="C44">
        <f>IF(B44=0,0,IF(SUMPRODUCT((ISNUMBER('Counter'!$B$8:$B$17)+ISNUMBER('Counter'!$C$8:$C$17)&gt;0)*(ISNUMBER('Counter'!$B$8:$B$17)*('Counter'!$B$8:$B$17=A44)+ISNUMBER('Counter'!$C$8:$C$17)*('Counter'!$C$8:$C$17=A44)&gt;0))&gt;0,0,1))</f>
        <v/>
      </c>
      <c r="D44">
        <f>SUM(B$2:B44)</f>
        <v/>
      </c>
      <c r="E44">
        <f>SUM(C$2:C44)</f>
        <v/>
      </c>
    </row>
    <row r="45">
      <c r="A45" s="9">
        <f>IF(ISNUMBER('Counter'!$E$4),IF('Counter'!$E$4+43&lt;='Counter'!$F$4,'Counter'!$E$4+43,""),"")</f>
        <v/>
      </c>
      <c r="B45">
        <f>IF(A45="",0,IF(SUMPRODUCT((ISNUMBER('Counter'!$B$8:$B$17)+ISNUMBER('Counter'!$C$8:$C$17)&gt;0)*(IF(ISNUMBER('Counter'!$B$8:$B$17),'Counter'!$B$8:$B$17,'Counter'!$E$4)&lt;=A45)*(IF(ISNUMBER('Counter'!$C$8:$C$17),'Counter'!$C$8:$C$17,'Counter'!$F$4)&gt;=A45))&gt;0,1,0))</f>
        <v/>
      </c>
      <c r="C45">
        <f>IF(B45=0,0,IF(SUMPRODUCT((ISNUMBER('Counter'!$B$8:$B$17)+ISNUMBER('Counter'!$C$8:$C$17)&gt;0)*(ISNUMBER('Counter'!$B$8:$B$17)*('Counter'!$B$8:$B$17=A45)+ISNUMBER('Counter'!$C$8:$C$17)*('Counter'!$C$8:$C$17=A45)&gt;0))&gt;0,0,1))</f>
        <v/>
      </c>
      <c r="D45">
        <f>SUM(B$2:B45)</f>
        <v/>
      </c>
      <c r="E45">
        <f>SUM(C$2:C45)</f>
        <v/>
      </c>
    </row>
    <row r="46">
      <c r="A46" s="9">
        <f>IF(ISNUMBER('Counter'!$E$4),IF('Counter'!$E$4+44&lt;='Counter'!$F$4,'Counter'!$E$4+44,""),"")</f>
        <v/>
      </c>
      <c r="B46">
        <f>IF(A46="",0,IF(SUMPRODUCT((ISNUMBER('Counter'!$B$8:$B$17)+ISNUMBER('Counter'!$C$8:$C$17)&gt;0)*(IF(ISNUMBER('Counter'!$B$8:$B$17),'Counter'!$B$8:$B$17,'Counter'!$E$4)&lt;=A46)*(IF(ISNUMBER('Counter'!$C$8:$C$17),'Counter'!$C$8:$C$17,'Counter'!$F$4)&gt;=A46))&gt;0,1,0))</f>
        <v/>
      </c>
      <c r="C46">
        <f>IF(B46=0,0,IF(SUMPRODUCT((ISNUMBER('Counter'!$B$8:$B$17)+ISNUMBER('Counter'!$C$8:$C$17)&gt;0)*(ISNUMBER('Counter'!$B$8:$B$17)*('Counter'!$B$8:$B$17=A46)+ISNUMBER('Counter'!$C$8:$C$17)*('Counter'!$C$8:$C$17=A46)&gt;0))&gt;0,0,1))</f>
        <v/>
      </c>
      <c r="D46">
        <f>SUM(B$2:B46)</f>
        <v/>
      </c>
      <c r="E46">
        <f>SUM(C$2:C46)</f>
        <v/>
      </c>
    </row>
    <row r="47">
      <c r="A47" s="9">
        <f>IF(ISNUMBER('Counter'!$E$4),IF('Counter'!$E$4+45&lt;='Counter'!$F$4,'Counter'!$E$4+45,""),"")</f>
        <v/>
      </c>
      <c r="B47">
        <f>IF(A47="",0,IF(SUMPRODUCT((ISNUMBER('Counter'!$B$8:$B$17)+ISNUMBER('Counter'!$C$8:$C$17)&gt;0)*(IF(ISNUMBER('Counter'!$B$8:$B$17),'Counter'!$B$8:$B$17,'Counter'!$E$4)&lt;=A47)*(IF(ISNUMBER('Counter'!$C$8:$C$17),'Counter'!$C$8:$C$17,'Counter'!$F$4)&gt;=A47))&gt;0,1,0))</f>
        <v/>
      </c>
      <c r="C47">
        <f>IF(B47=0,0,IF(SUMPRODUCT((ISNUMBER('Counter'!$B$8:$B$17)+ISNUMBER('Counter'!$C$8:$C$17)&gt;0)*(ISNUMBER('Counter'!$B$8:$B$17)*('Counter'!$B$8:$B$17=A47)+ISNUMBER('Counter'!$C$8:$C$17)*('Counter'!$C$8:$C$17=A47)&gt;0))&gt;0,0,1))</f>
        <v/>
      </c>
      <c r="D47">
        <f>SUM(B$2:B47)</f>
        <v/>
      </c>
      <c r="E47">
        <f>SUM(C$2:C47)</f>
        <v/>
      </c>
    </row>
    <row r="48">
      <c r="A48" s="9">
        <f>IF(ISNUMBER('Counter'!$E$4),IF('Counter'!$E$4+46&lt;='Counter'!$F$4,'Counter'!$E$4+46,""),"")</f>
        <v/>
      </c>
      <c r="B48">
        <f>IF(A48="",0,IF(SUMPRODUCT((ISNUMBER('Counter'!$B$8:$B$17)+ISNUMBER('Counter'!$C$8:$C$17)&gt;0)*(IF(ISNUMBER('Counter'!$B$8:$B$17),'Counter'!$B$8:$B$17,'Counter'!$E$4)&lt;=A48)*(IF(ISNUMBER('Counter'!$C$8:$C$17),'Counter'!$C$8:$C$17,'Counter'!$F$4)&gt;=A48))&gt;0,1,0))</f>
        <v/>
      </c>
      <c r="C48">
        <f>IF(B48=0,0,IF(SUMPRODUCT((ISNUMBER('Counter'!$B$8:$B$17)+ISNUMBER('Counter'!$C$8:$C$17)&gt;0)*(ISNUMBER('Counter'!$B$8:$B$17)*('Counter'!$B$8:$B$17=A48)+ISNUMBER('Counter'!$C$8:$C$17)*('Counter'!$C$8:$C$17=A48)&gt;0))&gt;0,0,1))</f>
        <v/>
      </c>
      <c r="D48">
        <f>SUM(B$2:B48)</f>
        <v/>
      </c>
      <c r="E48">
        <f>SUM(C$2:C48)</f>
        <v/>
      </c>
    </row>
    <row r="49">
      <c r="A49" s="9">
        <f>IF(ISNUMBER('Counter'!$E$4),IF('Counter'!$E$4+47&lt;='Counter'!$F$4,'Counter'!$E$4+47,""),"")</f>
        <v/>
      </c>
      <c r="B49">
        <f>IF(A49="",0,IF(SUMPRODUCT((ISNUMBER('Counter'!$B$8:$B$17)+ISNUMBER('Counter'!$C$8:$C$17)&gt;0)*(IF(ISNUMBER('Counter'!$B$8:$B$17),'Counter'!$B$8:$B$17,'Counter'!$E$4)&lt;=A49)*(IF(ISNUMBER('Counter'!$C$8:$C$17),'Counter'!$C$8:$C$17,'Counter'!$F$4)&gt;=A49))&gt;0,1,0))</f>
        <v/>
      </c>
      <c r="C49">
        <f>IF(B49=0,0,IF(SUMPRODUCT((ISNUMBER('Counter'!$B$8:$B$17)+ISNUMBER('Counter'!$C$8:$C$17)&gt;0)*(ISNUMBER('Counter'!$B$8:$B$17)*('Counter'!$B$8:$B$17=A49)+ISNUMBER('Counter'!$C$8:$C$17)*('Counter'!$C$8:$C$17=A49)&gt;0))&gt;0,0,1))</f>
        <v/>
      </c>
      <c r="D49">
        <f>SUM(B$2:B49)</f>
        <v/>
      </c>
      <c r="E49">
        <f>SUM(C$2:C49)</f>
        <v/>
      </c>
    </row>
    <row r="50">
      <c r="A50" s="9">
        <f>IF(ISNUMBER('Counter'!$E$4),IF('Counter'!$E$4+48&lt;='Counter'!$F$4,'Counter'!$E$4+48,""),"")</f>
        <v/>
      </c>
      <c r="B50">
        <f>IF(A50="",0,IF(SUMPRODUCT((ISNUMBER('Counter'!$B$8:$B$17)+ISNUMBER('Counter'!$C$8:$C$17)&gt;0)*(IF(ISNUMBER('Counter'!$B$8:$B$17),'Counter'!$B$8:$B$17,'Counter'!$E$4)&lt;=A50)*(IF(ISNUMBER('Counter'!$C$8:$C$17),'Counter'!$C$8:$C$17,'Counter'!$F$4)&gt;=A50))&gt;0,1,0))</f>
        <v/>
      </c>
      <c r="C50">
        <f>IF(B50=0,0,IF(SUMPRODUCT((ISNUMBER('Counter'!$B$8:$B$17)+ISNUMBER('Counter'!$C$8:$C$17)&gt;0)*(ISNUMBER('Counter'!$B$8:$B$17)*('Counter'!$B$8:$B$17=A50)+ISNUMBER('Counter'!$C$8:$C$17)*('Counter'!$C$8:$C$17=A50)&gt;0))&gt;0,0,1))</f>
        <v/>
      </c>
      <c r="D50">
        <f>SUM(B$2:B50)</f>
        <v/>
      </c>
      <c r="E50">
        <f>SUM(C$2:C50)</f>
        <v/>
      </c>
    </row>
    <row r="51">
      <c r="A51" s="9">
        <f>IF(ISNUMBER('Counter'!$E$4),IF('Counter'!$E$4+49&lt;='Counter'!$F$4,'Counter'!$E$4+49,""),"")</f>
        <v/>
      </c>
      <c r="B51">
        <f>IF(A51="",0,IF(SUMPRODUCT((ISNUMBER('Counter'!$B$8:$B$17)+ISNUMBER('Counter'!$C$8:$C$17)&gt;0)*(IF(ISNUMBER('Counter'!$B$8:$B$17),'Counter'!$B$8:$B$17,'Counter'!$E$4)&lt;=A51)*(IF(ISNUMBER('Counter'!$C$8:$C$17),'Counter'!$C$8:$C$17,'Counter'!$F$4)&gt;=A51))&gt;0,1,0))</f>
        <v/>
      </c>
      <c r="C51">
        <f>IF(B51=0,0,IF(SUMPRODUCT((ISNUMBER('Counter'!$B$8:$B$17)+ISNUMBER('Counter'!$C$8:$C$17)&gt;0)*(ISNUMBER('Counter'!$B$8:$B$17)*('Counter'!$B$8:$B$17=A51)+ISNUMBER('Counter'!$C$8:$C$17)*('Counter'!$C$8:$C$17=A51)&gt;0))&gt;0,0,1))</f>
        <v/>
      </c>
      <c r="D51">
        <f>SUM(B$2:B51)</f>
        <v/>
      </c>
      <c r="E51">
        <f>SUM(C$2:C51)</f>
        <v/>
      </c>
    </row>
    <row r="52">
      <c r="A52" s="9">
        <f>IF(ISNUMBER('Counter'!$E$4),IF('Counter'!$E$4+50&lt;='Counter'!$F$4,'Counter'!$E$4+50,""),"")</f>
        <v/>
      </c>
      <c r="B52">
        <f>IF(A52="",0,IF(SUMPRODUCT((ISNUMBER('Counter'!$B$8:$B$17)+ISNUMBER('Counter'!$C$8:$C$17)&gt;0)*(IF(ISNUMBER('Counter'!$B$8:$B$17),'Counter'!$B$8:$B$17,'Counter'!$E$4)&lt;=A52)*(IF(ISNUMBER('Counter'!$C$8:$C$17),'Counter'!$C$8:$C$17,'Counter'!$F$4)&gt;=A52))&gt;0,1,0))</f>
        <v/>
      </c>
      <c r="C52">
        <f>IF(B52=0,0,IF(SUMPRODUCT((ISNUMBER('Counter'!$B$8:$B$17)+ISNUMBER('Counter'!$C$8:$C$17)&gt;0)*(ISNUMBER('Counter'!$B$8:$B$17)*('Counter'!$B$8:$B$17=A52)+ISNUMBER('Counter'!$C$8:$C$17)*('Counter'!$C$8:$C$17=A52)&gt;0))&gt;0,0,1))</f>
        <v/>
      </c>
      <c r="D52">
        <f>SUM(B$2:B52)</f>
        <v/>
      </c>
      <c r="E52">
        <f>SUM(C$2:C52)</f>
        <v/>
      </c>
    </row>
    <row r="53">
      <c r="A53" s="9">
        <f>IF(ISNUMBER('Counter'!$E$4),IF('Counter'!$E$4+51&lt;='Counter'!$F$4,'Counter'!$E$4+51,""),"")</f>
        <v/>
      </c>
      <c r="B53">
        <f>IF(A53="",0,IF(SUMPRODUCT((ISNUMBER('Counter'!$B$8:$B$17)+ISNUMBER('Counter'!$C$8:$C$17)&gt;0)*(IF(ISNUMBER('Counter'!$B$8:$B$17),'Counter'!$B$8:$B$17,'Counter'!$E$4)&lt;=A53)*(IF(ISNUMBER('Counter'!$C$8:$C$17),'Counter'!$C$8:$C$17,'Counter'!$F$4)&gt;=A53))&gt;0,1,0))</f>
        <v/>
      </c>
      <c r="C53">
        <f>IF(B53=0,0,IF(SUMPRODUCT((ISNUMBER('Counter'!$B$8:$B$17)+ISNUMBER('Counter'!$C$8:$C$17)&gt;0)*(ISNUMBER('Counter'!$B$8:$B$17)*('Counter'!$B$8:$B$17=A53)+ISNUMBER('Counter'!$C$8:$C$17)*('Counter'!$C$8:$C$17=A53)&gt;0))&gt;0,0,1))</f>
        <v/>
      </c>
      <c r="D53">
        <f>SUM(B$2:B53)</f>
        <v/>
      </c>
      <c r="E53">
        <f>SUM(C$2:C53)</f>
        <v/>
      </c>
    </row>
    <row r="54">
      <c r="A54" s="9">
        <f>IF(ISNUMBER('Counter'!$E$4),IF('Counter'!$E$4+52&lt;='Counter'!$F$4,'Counter'!$E$4+52,""),"")</f>
        <v/>
      </c>
      <c r="B54">
        <f>IF(A54="",0,IF(SUMPRODUCT((ISNUMBER('Counter'!$B$8:$B$17)+ISNUMBER('Counter'!$C$8:$C$17)&gt;0)*(IF(ISNUMBER('Counter'!$B$8:$B$17),'Counter'!$B$8:$B$17,'Counter'!$E$4)&lt;=A54)*(IF(ISNUMBER('Counter'!$C$8:$C$17),'Counter'!$C$8:$C$17,'Counter'!$F$4)&gt;=A54))&gt;0,1,0))</f>
        <v/>
      </c>
      <c r="C54">
        <f>IF(B54=0,0,IF(SUMPRODUCT((ISNUMBER('Counter'!$B$8:$B$17)+ISNUMBER('Counter'!$C$8:$C$17)&gt;0)*(ISNUMBER('Counter'!$B$8:$B$17)*('Counter'!$B$8:$B$17=A54)+ISNUMBER('Counter'!$C$8:$C$17)*('Counter'!$C$8:$C$17=A54)&gt;0))&gt;0,0,1))</f>
        <v/>
      </c>
      <c r="D54">
        <f>SUM(B$2:B54)</f>
        <v/>
      </c>
      <c r="E54">
        <f>SUM(C$2:C54)</f>
        <v/>
      </c>
    </row>
    <row r="55">
      <c r="A55" s="9">
        <f>IF(ISNUMBER('Counter'!$E$4),IF('Counter'!$E$4+53&lt;='Counter'!$F$4,'Counter'!$E$4+53,""),"")</f>
        <v/>
      </c>
      <c r="B55">
        <f>IF(A55="",0,IF(SUMPRODUCT((ISNUMBER('Counter'!$B$8:$B$17)+ISNUMBER('Counter'!$C$8:$C$17)&gt;0)*(IF(ISNUMBER('Counter'!$B$8:$B$17),'Counter'!$B$8:$B$17,'Counter'!$E$4)&lt;=A55)*(IF(ISNUMBER('Counter'!$C$8:$C$17),'Counter'!$C$8:$C$17,'Counter'!$F$4)&gt;=A55))&gt;0,1,0))</f>
        <v/>
      </c>
      <c r="C55">
        <f>IF(B55=0,0,IF(SUMPRODUCT((ISNUMBER('Counter'!$B$8:$B$17)+ISNUMBER('Counter'!$C$8:$C$17)&gt;0)*(ISNUMBER('Counter'!$B$8:$B$17)*('Counter'!$B$8:$B$17=A55)+ISNUMBER('Counter'!$C$8:$C$17)*('Counter'!$C$8:$C$17=A55)&gt;0))&gt;0,0,1))</f>
        <v/>
      </c>
      <c r="D55">
        <f>SUM(B$2:B55)</f>
        <v/>
      </c>
      <c r="E55">
        <f>SUM(C$2:C55)</f>
        <v/>
      </c>
    </row>
    <row r="56">
      <c r="A56" s="9">
        <f>IF(ISNUMBER('Counter'!$E$4),IF('Counter'!$E$4+54&lt;='Counter'!$F$4,'Counter'!$E$4+54,""),"")</f>
        <v/>
      </c>
      <c r="B56">
        <f>IF(A56="",0,IF(SUMPRODUCT((ISNUMBER('Counter'!$B$8:$B$17)+ISNUMBER('Counter'!$C$8:$C$17)&gt;0)*(IF(ISNUMBER('Counter'!$B$8:$B$17),'Counter'!$B$8:$B$17,'Counter'!$E$4)&lt;=A56)*(IF(ISNUMBER('Counter'!$C$8:$C$17),'Counter'!$C$8:$C$17,'Counter'!$F$4)&gt;=A56))&gt;0,1,0))</f>
        <v/>
      </c>
      <c r="C56">
        <f>IF(B56=0,0,IF(SUMPRODUCT((ISNUMBER('Counter'!$B$8:$B$17)+ISNUMBER('Counter'!$C$8:$C$17)&gt;0)*(ISNUMBER('Counter'!$B$8:$B$17)*('Counter'!$B$8:$B$17=A56)+ISNUMBER('Counter'!$C$8:$C$17)*('Counter'!$C$8:$C$17=A56)&gt;0))&gt;0,0,1))</f>
        <v/>
      </c>
      <c r="D56">
        <f>SUM(B$2:B56)</f>
        <v/>
      </c>
      <c r="E56">
        <f>SUM(C$2:C56)</f>
        <v/>
      </c>
    </row>
    <row r="57">
      <c r="A57" s="9">
        <f>IF(ISNUMBER('Counter'!$E$4),IF('Counter'!$E$4+55&lt;='Counter'!$F$4,'Counter'!$E$4+55,""),"")</f>
        <v/>
      </c>
      <c r="B57">
        <f>IF(A57="",0,IF(SUMPRODUCT((ISNUMBER('Counter'!$B$8:$B$17)+ISNUMBER('Counter'!$C$8:$C$17)&gt;0)*(IF(ISNUMBER('Counter'!$B$8:$B$17),'Counter'!$B$8:$B$17,'Counter'!$E$4)&lt;=A57)*(IF(ISNUMBER('Counter'!$C$8:$C$17),'Counter'!$C$8:$C$17,'Counter'!$F$4)&gt;=A57))&gt;0,1,0))</f>
        <v/>
      </c>
      <c r="C57">
        <f>IF(B57=0,0,IF(SUMPRODUCT((ISNUMBER('Counter'!$B$8:$B$17)+ISNUMBER('Counter'!$C$8:$C$17)&gt;0)*(ISNUMBER('Counter'!$B$8:$B$17)*('Counter'!$B$8:$B$17=A57)+ISNUMBER('Counter'!$C$8:$C$17)*('Counter'!$C$8:$C$17=A57)&gt;0))&gt;0,0,1))</f>
        <v/>
      </c>
      <c r="D57">
        <f>SUM(B$2:B57)</f>
        <v/>
      </c>
      <c r="E57">
        <f>SUM(C$2:C57)</f>
        <v/>
      </c>
    </row>
    <row r="58">
      <c r="A58" s="9">
        <f>IF(ISNUMBER('Counter'!$E$4),IF('Counter'!$E$4+56&lt;='Counter'!$F$4,'Counter'!$E$4+56,""),"")</f>
        <v/>
      </c>
      <c r="B58">
        <f>IF(A58="",0,IF(SUMPRODUCT((ISNUMBER('Counter'!$B$8:$B$17)+ISNUMBER('Counter'!$C$8:$C$17)&gt;0)*(IF(ISNUMBER('Counter'!$B$8:$B$17),'Counter'!$B$8:$B$17,'Counter'!$E$4)&lt;=A58)*(IF(ISNUMBER('Counter'!$C$8:$C$17),'Counter'!$C$8:$C$17,'Counter'!$F$4)&gt;=A58))&gt;0,1,0))</f>
        <v/>
      </c>
      <c r="C58">
        <f>IF(B58=0,0,IF(SUMPRODUCT((ISNUMBER('Counter'!$B$8:$B$17)+ISNUMBER('Counter'!$C$8:$C$17)&gt;0)*(ISNUMBER('Counter'!$B$8:$B$17)*('Counter'!$B$8:$B$17=A58)+ISNUMBER('Counter'!$C$8:$C$17)*('Counter'!$C$8:$C$17=A58)&gt;0))&gt;0,0,1))</f>
        <v/>
      </c>
      <c r="D58">
        <f>SUM(B$2:B58)</f>
        <v/>
      </c>
      <c r="E58">
        <f>SUM(C$2:C58)</f>
        <v/>
      </c>
    </row>
    <row r="59">
      <c r="A59" s="9">
        <f>IF(ISNUMBER('Counter'!$E$4),IF('Counter'!$E$4+57&lt;='Counter'!$F$4,'Counter'!$E$4+57,""),"")</f>
        <v/>
      </c>
      <c r="B59">
        <f>IF(A59="",0,IF(SUMPRODUCT((ISNUMBER('Counter'!$B$8:$B$17)+ISNUMBER('Counter'!$C$8:$C$17)&gt;0)*(IF(ISNUMBER('Counter'!$B$8:$B$17),'Counter'!$B$8:$B$17,'Counter'!$E$4)&lt;=A59)*(IF(ISNUMBER('Counter'!$C$8:$C$17),'Counter'!$C$8:$C$17,'Counter'!$F$4)&gt;=A59))&gt;0,1,0))</f>
        <v/>
      </c>
      <c r="C59">
        <f>IF(B59=0,0,IF(SUMPRODUCT((ISNUMBER('Counter'!$B$8:$B$17)+ISNUMBER('Counter'!$C$8:$C$17)&gt;0)*(ISNUMBER('Counter'!$B$8:$B$17)*('Counter'!$B$8:$B$17=A59)+ISNUMBER('Counter'!$C$8:$C$17)*('Counter'!$C$8:$C$17=A59)&gt;0))&gt;0,0,1))</f>
        <v/>
      </c>
      <c r="D59">
        <f>SUM(B$2:B59)</f>
        <v/>
      </c>
      <c r="E59">
        <f>SUM(C$2:C59)</f>
        <v/>
      </c>
    </row>
    <row r="60">
      <c r="A60" s="9">
        <f>IF(ISNUMBER('Counter'!$E$4),IF('Counter'!$E$4+58&lt;='Counter'!$F$4,'Counter'!$E$4+58,""),"")</f>
        <v/>
      </c>
      <c r="B60">
        <f>IF(A60="",0,IF(SUMPRODUCT((ISNUMBER('Counter'!$B$8:$B$17)+ISNUMBER('Counter'!$C$8:$C$17)&gt;0)*(IF(ISNUMBER('Counter'!$B$8:$B$17),'Counter'!$B$8:$B$17,'Counter'!$E$4)&lt;=A60)*(IF(ISNUMBER('Counter'!$C$8:$C$17),'Counter'!$C$8:$C$17,'Counter'!$F$4)&gt;=A60))&gt;0,1,0))</f>
        <v/>
      </c>
      <c r="C60">
        <f>IF(B60=0,0,IF(SUMPRODUCT((ISNUMBER('Counter'!$B$8:$B$17)+ISNUMBER('Counter'!$C$8:$C$17)&gt;0)*(ISNUMBER('Counter'!$B$8:$B$17)*('Counter'!$B$8:$B$17=A60)+ISNUMBER('Counter'!$C$8:$C$17)*('Counter'!$C$8:$C$17=A60)&gt;0))&gt;0,0,1))</f>
        <v/>
      </c>
      <c r="D60">
        <f>SUM(B$2:B60)</f>
        <v/>
      </c>
      <c r="E60">
        <f>SUM(C$2:C60)</f>
        <v/>
      </c>
    </row>
    <row r="61">
      <c r="A61" s="9">
        <f>IF(ISNUMBER('Counter'!$E$4),IF('Counter'!$E$4+59&lt;='Counter'!$F$4,'Counter'!$E$4+59,""),"")</f>
        <v/>
      </c>
      <c r="B61">
        <f>IF(A61="",0,IF(SUMPRODUCT((ISNUMBER('Counter'!$B$8:$B$17)+ISNUMBER('Counter'!$C$8:$C$17)&gt;0)*(IF(ISNUMBER('Counter'!$B$8:$B$17),'Counter'!$B$8:$B$17,'Counter'!$E$4)&lt;=A61)*(IF(ISNUMBER('Counter'!$C$8:$C$17),'Counter'!$C$8:$C$17,'Counter'!$F$4)&gt;=A61))&gt;0,1,0))</f>
        <v/>
      </c>
      <c r="C61">
        <f>IF(B61=0,0,IF(SUMPRODUCT((ISNUMBER('Counter'!$B$8:$B$17)+ISNUMBER('Counter'!$C$8:$C$17)&gt;0)*(ISNUMBER('Counter'!$B$8:$B$17)*('Counter'!$B$8:$B$17=A61)+ISNUMBER('Counter'!$C$8:$C$17)*('Counter'!$C$8:$C$17=A61)&gt;0))&gt;0,0,1))</f>
        <v/>
      </c>
      <c r="D61">
        <f>SUM(B$2:B61)</f>
        <v/>
      </c>
      <c r="E61">
        <f>SUM(C$2:C61)</f>
        <v/>
      </c>
    </row>
    <row r="62">
      <c r="A62" s="9">
        <f>IF(ISNUMBER('Counter'!$E$4),IF('Counter'!$E$4+60&lt;='Counter'!$F$4,'Counter'!$E$4+60,""),"")</f>
        <v/>
      </c>
      <c r="B62">
        <f>IF(A62="",0,IF(SUMPRODUCT((ISNUMBER('Counter'!$B$8:$B$17)+ISNUMBER('Counter'!$C$8:$C$17)&gt;0)*(IF(ISNUMBER('Counter'!$B$8:$B$17),'Counter'!$B$8:$B$17,'Counter'!$E$4)&lt;=A62)*(IF(ISNUMBER('Counter'!$C$8:$C$17),'Counter'!$C$8:$C$17,'Counter'!$F$4)&gt;=A62))&gt;0,1,0))</f>
        <v/>
      </c>
      <c r="C62">
        <f>IF(B62=0,0,IF(SUMPRODUCT((ISNUMBER('Counter'!$B$8:$B$17)+ISNUMBER('Counter'!$C$8:$C$17)&gt;0)*(ISNUMBER('Counter'!$B$8:$B$17)*('Counter'!$B$8:$B$17=A62)+ISNUMBER('Counter'!$C$8:$C$17)*('Counter'!$C$8:$C$17=A62)&gt;0))&gt;0,0,1))</f>
        <v/>
      </c>
      <c r="D62">
        <f>SUM(B$2:B62)</f>
        <v/>
      </c>
      <c r="E62">
        <f>SUM(C$2:C62)</f>
        <v/>
      </c>
    </row>
    <row r="63">
      <c r="A63" s="9">
        <f>IF(ISNUMBER('Counter'!$E$4),IF('Counter'!$E$4+61&lt;='Counter'!$F$4,'Counter'!$E$4+61,""),"")</f>
        <v/>
      </c>
      <c r="B63">
        <f>IF(A63="",0,IF(SUMPRODUCT((ISNUMBER('Counter'!$B$8:$B$17)+ISNUMBER('Counter'!$C$8:$C$17)&gt;0)*(IF(ISNUMBER('Counter'!$B$8:$B$17),'Counter'!$B$8:$B$17,'Counter'!$E$4)&lt;=A63)*(IF(ISNUMBER('Counter'!$C$8:$C$17),'Counter'!$C$8:$C$17,'Counter'!$F$4)&gt;=A63))&gt;0,1,0))</f>
        <v/>
      </c>
      <c r="C63">
        <f>IF(B63=0,0,IF(SUMPRODUCT((ISNUMBER('Counter'!$B$8:$B$17)+ISNUMBER('Counter'!$C$8:$C$17)&gt;0)*(ISNUMBER('Counter'!$B$8:$B$17)*('Counter'!$B$8:$B$17=A63)+ISNUMBER('Counter'!$C$8:$C$17)*('Counter'!$C$8:$C$17=A63)&gt;0))&gt;0,0,1))</f>
        <v/>
      </c>
      <c r="D63">
        <f>SUM(B$2:B63)</f>
        <v/>
      </c>
      <c r="E63">
        <f>SUM(C$2:C63)</f>
        <v/>
      </c>
    </row>
    <row r="64">
      <c r="A64" s="9">
        <f>IF(ISNUMBER('Counter'!$E$4),IF('Counter'!$E$4+62&lt;='Counter'!$F$4,'Counter'!$E$4+62,""),"")</f>
        <v/>
      </c>
      <c r="B64">
        <f>IF(A64="",0,IF(SUMPRODUCT((ISNUMBER('Counter'!$B$8:$B$17)+ISNUMBER('Counter'!$C$8:$C$17)&gt;0)*(IF(ISNUMBER('Counter'!$B$8:$B$17),'Counter'!$B$8:$B$17,'Counter'!$E$4)&lt;=A64)*(IF(ISNUMBER('Counter'!$C$8:$C$17),'Counter'!$C$8:$C$17,'Counter'!$F$4)&gt;=A64))&gt;0,1,0))</f>
        <v/>
      </c>
      <c r="C64">
        <f>IF(B64=0,0,IF(SUMPRODUCT((ISNUMBER('Counter'!$B$8:$B$17)+ISNUMBER('Counter'!$C$8:$C$17)&gt;0)*(ISNUMBER('Counter'!$B$8:$B$17)*('Counter'!$B$8:$B$17=A64)+ISNUMBER('Counter'!$C$8:$C$17)*('Counter'!$C$8:$C$17=A64)&gt;0))&gt;0,0,1))</f>
        <v/>
      </c>
      <c r="D64">
        <f>SUM(B$2:B64)</f>
        <v/>
      </c>
      <c r="E64">
        <f>SUM(C$2:C64)</f>
        <v/>
      </c>
    </row>
    <row r="65">
      <c r="A65" s="9">
        <f>IF(ISNUMBER('Counter'!$E$4),IF('Counter'!$E$4+63&lt;='Counter'!$F$4,'Counter'!$E$4+63,""),"")</f>
        <v/>
      </c>
      <c r="B65">
        <f>IF(A65="",0,IF(SUMPRODUCT((ISNUMBER('Counter'!$B$8:$B$17)+ISNUMBER('Counter'!$C$8:$C$17)&gt;0)*(IF(ISNUMBER('Counter'!$B$8:$B$17),'Counter'!$B$8:$B$17,'Counter'!$E$4)&lt;=A65)*(IF(ISNUMBER('Counter'!$C$8:$C$17),'Counter'!$C$8:$C$17,'Counter'!$F$4)&gt;=A65))&gt;0,1,0))</f>
        <v/>
      </c>
      <c r="C65">
        <f>IF(B65=0,0,IF(SUMPRODUCT((ISNUMBER('Counter'!$B$8:$B$17)+ISNUMBER('Counter'!$C$8:$C$17)&gt;0)*(ISNUMBER('Counter'!$B$8:$B$17)*('Counter'!$B$8:$B$17=A65)+ISNUMBER('Counter'!$C$8:$C$17)*('Counter'!$C$8:$C$17=A65)&gt;0))&gt;0,0,1))</f>
        <v/>
      </c>
      <c r="D65">
        <f>SUM(B$2:B65)</f>
        <v/>
      </c>
      <c r="E65">
        <f>SUM(C$2:C65)</f>
        <v/>
      </c>
    </row>
    <row r="66">
      <c r="A66" s="9">
        <f>IF(ISNUMBER('Counter'!$E$4),IF('Counter'!$E$4+64&lt;='Counter'!$F$4,'Counter'!$E$4+64,""),"")</f>
        <v/>
      </c>
      <c r="B66">
        <f>IF(A66="",0,IF(SUMPRODUCT((ISNUMBER('Counter'!$B$8:$B$17)+ISNUMBER('Counter'!$C$8:$C$17)&gt;0)*(IF(ISNUMBER('Counter'!$B$8:$B$17),'Counter'!$B$8:$B$17,'Counter'!$E$4)&lt;=A66)*(IF(ISNUMBER('Counter'!$C$8:$C$17),'Counter'!$C$8:$C$17,'Counter'!$F$4)&gt;=A66))&gt;0,1,0))</f>
        <v/>
      </c>
      <c r="C66">
        <f>IF(B66=0,0,IF(SUMPRODUCT((ISNUMBER('Counter'!$B$8:$B$17)+ISNUMBER('Counter'!$C$8:$C$17)&gt;0)*(ISNUMBER('Counter'!$B$8:$B$17)*('Counter'!$B$8:$B$17=A66)+ISNUMBER('Counter'!$C$8:$C$17)*('Counter'!$C$8:$C$17=A66)&gt;0))&gt;0,0,1))</f>
        <v/>
      </c>
      <c r="D66">
        <f>SUM(B$2:B66)</f>
        <v/>
      </c>
      <c r="E66">
        <f>SUM(C$2:C66)</f>
        <v/>
      </c>
    </row>
    <row r="67">
      <c r="A67" s="9">
        <f>IF(ISNUMBER('Counter'!$E$4),IF('Counter'!$E$4+65&lt;='Counter'!$F$4,'Counter'!$E$4+65,""),"")</f>
        <v/>
      </c>
      <c r="B67">
        <f>IF(A67="",0,IF(SUMPRODUCT((ISNUMBER('Counter'!$B$8:$B$17)+ISNUMBER('Counter'!$C$8:$C$17)&gt;0)*(IF(ISNUMBER('Counter'!$B$8:$B$17),'Counter'!$B$8:$B$17,'Counter'!$E$4)&lt;=A67)*(IF(ISNUMBER('Counter'!$C$8:$C$17),'Counter'!$C$8:$C$17,'Counter'!$F$4)&gt;=A67))&gt;0,1,0))</f>
        <v/>
      </c>
      <c r="C67">
        <f>IF(B67=0,0,IF(SUMPRODUCT((ISNUMBER('Counter'!$B$8:$B$17)+ISNUMBER('Counter'!$C$8:$C$17)&gt;0)*(ISNUMBER('Counter'!$B$8:$B$17)*('Counter'!$B$8:$B$17=A67)+ISNUMBER('Counter'!$C$8:$C$17)*('Counter'!$C$8:$C$17=A67)&gt;0))&gt;0,0,1))</f>
        <v/>
      </c>
      <c r="D67">
        <f>SUM(B$2:B67)</f>
        <v/>
      </c>
      <c r="E67">
        <f>SUM(C$2:C67)</f>
        <v/>
      </c>
    </row>
    <row r="68">
      <c r="A68" s="9">
        <f>IF(ISNUMBER('Counter'!$E$4),IF('Counter'!$E$4+66&lt;='Counter'!$F$4,'Counter'!$E$4+66,""),"")</f>
        <v/>
      </c>
      <c r="B68">
        <f>IF(A68="",0,IF(SUMPRODUCT((ISNUMBER('Counter'!$B$8:$B$17)+ISNUMBER('Counter'!$C$8:$C$17)&gt;0)*(IF(ISNUMBER('Counter'!$B$8:$B$17),'Counter'!$B$8:$B$17,'Counter'!$E$4)&lt;=A68)*(IF(ISNUMBER('Counter'!$C$8:$C$17),'Counter'!$C$8:$C$17,'Counter'!$F$4)&gt;=A68))&gt;0,1,0))</f>
        <v/>
      </c>
      <c r="C68">
        <f>IF(B68=0,0,IF(SUMPRODUCT((ISNUMBER('Counter'!$B$8:$B$17)+ISNUMBER('Counter'!$C$8:$C$17)&gt;0)*(ISNUMBER('Counter'!$B$8:$B$17)*('Counter'!$B$8:$B$17=A68)+ISNUMBER('Counter'!$C$8:$C$17)*('Counter'!$C$8:$C$17=A68)&gt;0))&gt;0,0,1))</f>
        <v/>
      </c>
      <c r="D68">
        <f>SUM(B$2:B68)</f>
        <v/>
      </c>
      <c r="E68">
        <f>SUM(C$2:C68)</f>
        <v/>
      </c>
    </row>
    <row r="69">
      <c r="A69" s="9">
        <f>IF(ISNUMBER('Counter'!$E$4),IF('Counter'!$E$4+67&lt;='Counter'!$F$4,'Counter'!$E$4+67,""),"")</f>
        <v/>
      </c>
      <c r="B69">
        <f>IF(A69="",0,IF(SUMPRODUCT((ISNUMBER('Counter'!$B$8:$B$17)+ISNUMBER('Counter'!$C$8:$C$17)&gt;0)*(IF(ISNUMBER('Counter'!$B$8:$B$17),'Counter'!$B$8:$B$17,'Counter'!$E$4)&lt;=A69)*(IF(ISNUMBER('Counter'!$C$8:$C$17),'Counter'!$C$8:$C$17,'Counter'!$F$4)&gt;=A69))&gt;0,1,0))</f>
        <v/>
      </c>
      <c r="C69">
        <f>IF(B69=0,0,IF(SUMPRODUCT((ISNUMBER('Counter'!$B$8:$B$17)+ISNUMBER('Counter'!$C$8:$C$17)&gt;0)*(ISNUMBER('Counter'!$B$8:$B$17)*('Counter'!$B$8:$B$17=A69)+ISNUMBER('Counter'!$C$8:$C$17)*('Counter'!$C$8:$C$17=A69)&gt;0))&gt;0,0,1))</f>
        <v/>
      </c>
      <c r="D69">
        <f>SUM(B$2:B69)</f>
        <v/>
      </c>
      <c r="E69">
        <f>SUM(C$2:C69)</f>
        <v/>
      </c>
    </row>
    <row r="70">
      <c r="A70" s="9">
        <f>IF(ISNUMBER('Counter'!$E$4),IF('Counter'!$E$4+68&lt;='Counter'!$F$4,'Counter'!$E$4+68,""),"")</f>
        <v/>
      </c>
      <c r="B70">
        <f>IF(A70="",0,IF(SUMPRODUCT((ISNUMBER('Counter'!$B$8:$B$17)+ISNUMBER('Counter'!$C$8:$C$17)&gt;0)*(IF(ISNUMBER('Counter'!$B$8:$B$17),'Counter'!$B$8:$B$17,'Counter'!$E$4)&lt;=A70)*(IF(ISNUMBER('Counter'!$C$8:$C$17),'Counter'!$C$8:$C$17,'Counter'!$F$4)&gt;=A70))&gt;0,1,0))</f>
        <v/>
      </c>
      <c r="C70">
        <f>IF(B70=0,0,IF(SUMPRODUCT((ISNUMBER('Counter'!$B$8:$B$17)+ISNUMBER('Counter'!$C$8:$C$17)&gt;0)*(ISNUMBER('Counter'!$B$8:$B$17)*('Counter'!$B$8:$B$17=A70)+ISNUMBER('Counter'!$C$8:$C$17)*('Counter'!$C$8:$C$17=A70)&gt;0))&gt;0,0,1))</f>
        <v/>
      </c>
      <c r="D70">
        <f>SUM(B$2:B70)</f>
        <v/>
      </c>
      <c r="E70">
        <f>SUM(C$2:C70)</f>
        <v/>
      </c>
    </row>
    <row r="71">
      <c r="A71" s="9">
        <f>IF(ISNUMBER('Counter'!$E$4),IF('Counter'!$E$4+69&lt;='Counter'!$F$4,'Counter'!$E$4+69,""),"")</f>
        <v/>
      </c>
      <c r="B71">
        <f>IF(A71="",0,IF(SUMPRODUCT((ISNUMBER('Counter'!$B$8:$B$17)+ISNUMBER('Counter'!$C$8:$C$17)&gt;0)*(IF(ISNUMBER('Counter'!$B$8:$B$17),'Counter'!$B$8:$B$17,'Counter'!$E$4)&lt;=A71)*(IF(ISNUMBER('Counter'!$C$8:$C$17),'Counter'!$C$8:$C$17,'Counter'!$F$4)&gt;=A71))&gt;0,1,0))</f>
        <v/>
      </c>
      <c r="C71">
        <f>IF(B71=0,0,IF(SUMPRODUCT((ISNUMBER('Counter'!$B$8:$B$17)+ISNUMBER('Counter'!$C$8:$C$17)&gt;0)*(ISNUMBER('Counter'!$B$8:$B$17)*('Counter'!$B$8:$B$17=A71)+ISNUMBER('Counter'!$C$8:$C$17)*('Counter'!$C$8:$C$17=A71)&gt;0))&gt;0,0,1))</f>
        <v/>
      </c>
      <c r="D71">
        <f>SUM(B$2:B71)</f>
        <v/>
      </c>
      <c r="E71">
        <f>SUM(C$2:C71)</f>
        <v/>
      </c>
    </row>
    <row r="72">
      <c r="A72" s="9">
        <f>IF(ISNUMBER('Counter'!$E$4),IF('Counter'!$E$4+70&lt;='Counter'!$F$4,'Counter'!$E$4+70,""),"")</f>
        <v/>
      </c>
      <c r="B72">
        <f>IF(A72="",0,IF(SUMPRODUCT((ISNUMBER('Counter'!$B$8:$B$17)+ISNUMBER('Counter'!$C$8:$C$17)&gt;0)*(IF(ISNUMBER('Counter'!$B$8:$B$17),'Counter'!$B$8:$B$17,'Counter'!$E$4)&lt;=A72)*(IF(ISNUMBER('Counter'!$C$8:$C$17),'Counter'!$C$8:$C$17,'Counter'!$F$4)&gt;=A72))&gt;0,1,0))</f>
        <v/>
      </c>
      <c r="C72">
        <f>IF(B72=0,0,IF(SUMPRODUCT((ISNUMBER('Counter'!$B$8:$B$17)+ISNUMBER('Counter'!$C$8:$C$17)&gt;0)*(ISNUMBER('Counter'!$B$8:$B$17)*('Counter'!$B$8:$B$17=A72)+ISNUMBER('Counter'!$C$8:$C$17)*('Counter'!$C$8:$C$17=A72)&gt;0))&gt;0,0,1))</f>
        <v/>
      </c>
      <c r="D72">
        <f>SUM(B$2:B72)</f>
        <v/>
      </c>
      <c r="E72">
        <f>SUM(C$2:C72)</f>
        <v/>
      </c>
    </row>
    <row r="73">
      <c r="A73" s="9">
        <f>IF(ISNUMBER('Counter'!$E$4),IF('Counter'!$E$4+71&lt;='Counter'!$F$4,'Counter'!$E$4+71,""),"")</f>
        <v/>
      </c>
      <c r="B73">
        <f>IF(A73="",0,IF(SUMPRODUCT((ISNUMBER('Counter'!$B$8:$B$17)+ISNUMBER('Counter'!$C$8:$C$17)&gt;0)*(IF(ISNUMBER('Counter'!$B$8:$B$17),'Counter'!$B$8:$B$17,'Counter'!$E$4)&lt;=A73)*(IF(ISNUMBER('Counter'!$C$8:$C$17),'Counter'!$C$8:$C$17,'Counter'!$F$4)&gt;=A73))&gt;0,1,0))</f>
        <v/>
      </c>
      <c r="C73">
        <f>IF(B73=0,0,IF(SUMPRODUCT((ISNUMBER('Counter'!$B$8:$B$17)+ISNUMBER('Counter'!$C$8:$C$17)&gt;0)*(ISNUMBER('Counter'!$B$8:$B$17)*('Counter'!$B$8:$B$17=A73)+ISNUMBER('Counter'!$C$8:$C$17)*('Counter'!$C$8:$C$17=A73)&gt;0))&gt;0,0,1))</f>
        <v/>
      </c>
      <c r="D73">
        <f>SUM(B$2:B73)</f>
        <v/>
      </c>
      <c r="E73">
        <f>SUM(C$2:C73)</f>
        <v/>
      </c>
    </row>
    <row r="74">
      <c r="A74" s="9">
        <f>IF(ISNUMBER('Counter'!$E$4),IF('Counter'!$E$4+72&lt;='Counter'!$F$4,'Counter'!$E$4+72,""),"")</f>
        <v/>
      </c>
      <c r="B74">
        <f>IF(A74="",0,IF(SUMPRODUCT((ISNUMBER('Counter'!$B$8:$B$17)+ISNUMBER('Counter'!$C$8:$C$17)&gt;0)*(IF(ISNUMBER('Counter'!$B$8:$B$17),'Counter'!$B$8:$B$17,'Counter'!$E$4)&lt;=A74)*(IF(ISNUMBER('Counter'!$C$8:$C$17),'Counter'!$C$8:$C$17,'Counter'!$F$4)&gt;=A74))&gt;0,1,0))</f>
        <v/>
      </c>
      <c r="C74">
        <f>IF(B74=0,0,IF(SUMPRODUCT((ISNUMBER('Counter'!$B$8:$B$17)+ISNUMBER('Counter'!$C$8:$C$17)&gt;0)*(ISNUMBER('Counter'!$B$8:$B$17)*('Counter'!$B$8:$B$17=A74)+ISNUMBER('Counter'!$C$8:$C$17)*('Counter'!$C$8:$C$17=A74)&gt;0))&gt;0,0,1))</f>
        <v/>
      </c>
      <c r="D74">
        <f>SUM(B$2:B74)</f>
        <v/>
      </c>
      <c r="E74">
        <f>SUM(C$2:C74)</f>
        <v/>
      </c>
    </row>
    <row r="75">
      <c r="A75" s="9">
        <f>IF(ISNUMBER('Counter'!$E$4),IF('Counter'!$E$4+73&lt;='Counter'!$F$4,'Counter'!$E$4+73,""),"")</f>
        <v/>
      </c>
      <c r="B75">
        <f>IF(A75="",0,IF(SUMPRODUCT((ISNUMBER('Counter'!$B$8:$B$17)+ISNUMBER('Counter'!$C$8:$C$17)&gt;0)*(IF(ISNUMBER('Counter'!$B$8:$B$17),'Counter'!$B$8:$B$17,'Counter'!$E$4)&lt;=A75)*(IF(ISNUMBER('Counter'!$C$8:$C$17),'Counter'!$C$8:$C$17,'Counter'!$F$4)&gt;=A75))&gt;0,1,0))</f>
        <v/>
      </c>
      <c r="C75">
        <f>IF(B75=0,0,IF(SUMPRODUCT((ISNUMBER('Counter'!$B$8:$B$17)+ISNUMBER('Counter'!$C$8:$C$17)&gt;0)*(ISNUMBER('Counter'!$B$8:$B$17)*('Counter'!$B$8:$B$17=A75)+ISNUMBER('Counter'!$C$8:$C$17)*('Counter'!$C$8:$C$17=A75)&gt;0))&gt;0,0,1))</f>
        <v/>
      </c>
      <c r="D75">
        <f>SUM(B$2:B75)</f>
        <v/>
      </c>
      <c r="E75">
        <f>SUM(C$2:C75)</f>
        <v/>
      </c>
    </row>
    <row r="76">
      <c r="A76" s="9">
        <f>IF(ISNUMBER('Counter'!$E$4),IF('Counter'!$E$4+74&lt;='Counter'!$F$4,'Counter'!$E$4+74,""),"")</f>
        <v/>
      </c>
      <c r="B76">
        <f>IF(A76="",0,IF(SUMPRODUCT((ISNUMBER('Counter'!$B$8:$B$17)+ISNUMBER('Counter'!$C$8:$C$17)&gt;0)*(IF(ISNUMBER('Counter'!$B$8:$B$17),'Counter'!$B$8:$B$17,'Counter'!$E$4)&lt;=A76)*(IF(ISNUMBER('Counter'!$C$8:$C$17),'Counter'!$C$8:$C$17,'Counter'!$F$4)&gt;=A76))&gt;0,1,0))</f>
        <v/>
      </c>
      <c r="C76">
        <f>IF(B76=0,0,IF(SUMPRODUCT((ISNUMBER('Counter'!$B$8:$B$17)+ISNUMBER('Counter'!$C$8:$C$17)&gt;0)*(ISNUMBER('Counter'!$B$8:$B$17)*('Counter'!$B$8:$B$17=A76)+ISNUMBER('Counter'!$C$8:$C$17)*('Counter'!$C$8:$C$17=A76)&gt;0))&gt;0,0,1))</f>
        <v/>
      </c>
      <c r="D76">
        <f>SUM(B$2:B76)</f>
        <v/>
      </c>
      <c r="E76">
        <f>SUM(C$2:C76)</f>
        <v/>
      </c>
    </row>
    <row r="77">
      <c r="A77" s="9">
        <f>IF(ISNUMBER('Counter'!$E$4),IF('Counter'!$E$4+75&lt;='Counter'!$F$4,'Counter'!$E$4+75,""),"")</f>
        <v/>
      </c>
      <c r="B77">
        <f>IF(A77="",0,IF(SUMPRODUCT((ISNUMBER('Counter'!$B$8:$B$17)+ISNUMBER('Counter'!$C$8:$C$17)&gt;0)*(IF(ISNUMBER('Counter'!$B$8:$B$17),'Counter'!$B$8:$B$17,'Counter'!$E$4)&lt;=A77)*(IF(ISNUMBER('Counter'!$C$8:$C$17),'Counter'!$C$8:$C$17,'Counter'!$F$4)&gt;=A77))&gt;0,1,0))</f>
        <v/>
      </c>
      <c r="C77">
        <f>IF(B77=0,0,IF(SUMPRODUCT((ISNUMBER('Counter'!$B$8:$B$17)+ISNUMBER('Counter'!$C$8:$C$17)&gt;0)*(ISNUMBER('Counter'!$B$8:$B$17)*('Counter'!$B$8:$B$17=A77)+ISNUMBER('Counter'!$C$8:$C$17)*('Counter'!$C$8:$C$17=A77)&gt;0))&gt;0,0,1))</f>
        <v/>
      </c>
      <c r="D77">
        <f>SUM(B$2:B77)</f>
        <v/>
      </c>
      <c r="E77">
        <f>SUM(C$2:C77)</f>
        <v/>
      </c>
    </row>
    <row r="78">
      <c r="A78" s="9">
        <f>IF(ISNUMBER('Counter'!$E$4),IF('Counter'!$E$4+76&lt;='Counter'!$F$4,'Counter'!$E$4+76,""),"")</f>
        <v/>
      </c>
      <c r="B78">
        <f>IF(A78="",0,IF(SUMPRODUCT((ISNUMBER('Counter'!$B$8:$B$17)+ISNUMBER('Counter'!$C$8:$C$17)&gt;0)*(IF(ISNUMBER('Counter'!$B$8:$B$17),'Counter'!$B$8:$B$17,'Counter'!$E$4)&lt;=A78)*(IF(ISNUMBER('Counter'!$C$8:$C$17),'Counter'!$C$8:$C$17,'Counter'!$F$4)&gt;=A78))&gt;0,1,0))</f>
        <v/>
      </c>
      <c r="C78">
        <f>IF(B78=0,0,IF(SUMPRODUCT((ISNUMBER('Counter'!$B$8:$B$17)+ISNUMBER('Counter'!$C$8:$C$17)&gt;0)*(ISNUMBER('Counter'!$B$8:$B$17)*('Counter'!$B$8:$B$17=A78)+ISNUMBER('Counter'!$C$8:$C$17)*('Counter'!$C$8:$C$17=A78)&gt;0))&gt;0,0,1))</f>
        <v/>
      </c>
      <c r="D78">
        <f>SUM(B$2:B78)</f>
        <v/>
      </c>
      <c r="E78">
        <f>SUM(C$2:C78)</f>
        <v/>
      </c>
    </row>
    <row r="79">
      <c r="A79" s="9">
        <f>IF(ISNUMBER('Counter'!$E$4),IF('Counter'!$E$4+77&lt;='Counter'!$F$4,'Counter'!$E$4+77,""),"")</f>
        <v/>
      </c>
      <c r="B79">
        <f>IF(A79="",0,IF(SUMPRODUCT((ISNUMBER('Counter'!$B$8:$B$17)+ISNUMBER('Counter'!$C$8:$C$17)&gt;0)*(IF(ISNUMBER('Counter'!$B$8:$B$17),'Counter'!$B$8:$B$17,'Counter'!$E$4)&lt;=A79)*(IF(ISNUMBER('Counter'!$C$8:$C$17),'Counter'!$C$8:$C$17,'Counter'!$F$4)&gt;=A79))&gt;0,1,0))</f>
        <v/>
      </c>
      <c r="C79">
        <f>IF(B79=0,0,IF(SUMPRODUCT((ISNUMBER('Counter'!$B$8:$B$17)+ISNUMBER('Counter'!$C$8:$C$17)&gt;0)*(ISNUMBER('Counter'!$B$8:$B$17)*('Counter'!$B$8:$B$17=A79)+ISNUMBER('Counter'!$C$8:$C$17)*('Counter'!$C$8:$C$17=A79)&gt;0))&gt;0,0,1))</f>
        <v/>
      </c>
      <c r="D79">
        <f>SUM(B$2:B79)</f>
        <v/>
      </c>
      <c r="E79">
        <f>SUM(C$2:C79)</f>
        <v/>
      </c>
    </row>
    <row r="80">
      <c r="A80" s="9">
        <f>IF(ISNUMBER('Counter'!$E$4),IF('Counter'!$E$4+78&lt;='Counter'!$F$4,'Counter'!$E$4+78,""),"")</f>
        <v/>
      </c>
      <c r="B80">
        <f>IF(A80="",0,IF(SUMPRODUCT((ISNUMBER('Counter'!$B$8:$B$17)+ISNUMBER('Counter'!$C$8:$C$17)&gt;0)*(IF(ISNUMBER('Counter'!$B$8:$B$17),'Counter'!$B$8:$B$17,'Counter'!$E$4)&lt;=A80)*(IF(ISNUMBER('Counter'!$C$8:$C$17),'Counter'!$C$8:$C$17,'Counter'!$F$4)&gt;=A80))&gt;0,1,0))</f>
        <v/>
      </c>
      <c r="C80">
        <f>IF(B80=0,0,IF(SUMPRODUCT((ISNUMBER('Counter'!$B$8:$B$17)+ISNUMBER('Counter'!$C$8:$C$17)&gt;0)*(ISNUMBER('Counter'!$B$8:$B$17)*('Counter'!$B$8:$B$17=A80)+ISNUMBER('Counter'!$C$8:$C$17)*('Counter'!$C$8:$C$17=A80)&gt;0))&gt;0,0,1))</f>
        <v/>
      </c>
      <c r="D80">
        <f>SUM(B$2:B80)</f>
        <v/>
      </c>
      <c r="E80">
        <f>SUM(C$2:C80)</f>
        <v/>
      </c>
    </row>
    <row r="81">
      <c r="A81" s="9">
        <f>IF(ISNUMBER('Counter'!$E$4),IF('Counter'!$E$4+79&lt;='Counter'!$F$4,'Counter'!$E$4+79,""),"")</f>
        <v/>
      </c>
      <c r="B81">
        <f>IF(A81="",0,IF(SUMPRODUCT((ISNUMBER('Counter'!$B$8:$B$17)+ISNUMBER('Counter'!$C$8:$C$17)&gt;0)*(IF(ISNUMBER('Counter'!$B$8:$B$17),'Counter'!$B$8:$B$17,'Counter'!$E$4)&lt;=A81)*(IF(ISNUMBER('Counter'!$C$8:$C$17),'Counter'!$C$8:$C$17,'Counter'!$F$4)&gt;=A81))&gt;0,1,0))</f>
        <v/>
      </c>
      <c r="C81">
        <f>IF(B81=0,0,IF(SUMPRODUCT((ISNUMBER('Counter'!$B$8:$B$17)+ISNUMBER('Counter'!$C$8:$C$17)&gt;0)*(ISNUMBER('Counter'!$B$8:$B$17)*('Counter'!$B$8:$B$17=A81)+ISNUMBER('Counter'!$C$8:$C$17)*('Counter'!$C$8:$C$17=A81)&gt;0))&gt;0,0,1))</f>
        <v/>
      </c>
      <c r="D81">
        <f>SUM(B$2:B81)</f>
        <v/>
      </c>
      <c r="E81">
        <f>SUM(C$2:C81)</f>
        <v/>
      </c>
    </row>
    <row r="82">
      <c r="A82" s="9">
        <f>IF(ISNUMBER('Counter'!$E$4),IF('Counter'!$E$4+80&lt;='Counter'!$F$4,'Counter'!$E$4+80,""),"")</f>
        <v/>
      </c>
      <c r="B82">
        <f>IF(A82="",0,IF(SUMPRODUCT((ISNUMBER('Counter'!$B$8:$B$17)+ISNUMBER('Counter'!$C$8:$C$17)&gt;0)*(IF(ISNUMBER('Counter'!$B$8:$B$17),'Counter'!$B$8:$B$17,'Counter'!$E$4)&lt;=A82)*(IF(ISNUMBER('Counter'!$C$8:$C$17),'Counter'!$C$8:$C$17,'Counter'!$F$4)&gt;=A82))&gt;0,1,0))</f>
        <v/>
      </c>
      <c r="C82">
        <f>IF(B82=0,0,IF(SUMPRODUCT((ISNUMBER('Counter'!$B$8:$B$17)+ISNUMBER('Counter'!$C$8:$C$17)&gt;0)*(ISNUMBER('Counter'!$B$8:$B$17)*('Counter'!$B$8:$B$17=A82)+ISNUMBER('Counter'!$C$8:$C$17)*('Counter'!$C$8:$C$17=A82)&gt;0))&gt;0,0,1))</f>
        <v/>
      </c>
      <c r="D82">
        <f>SUM(B$2:B82)</f>
        <v/>
      </c>
      <c r="E82">
        <f>SUM(C$2:C82)</f>
        <v/>
      </c>
    </row>
    <row r="83">
      <c r="A83" s="9">
        <f>IF(ISNUMBER('Counter'!$E$4),IF('Counter'!$E$4+81&lt;='Counter'!$F$4,'Counter'!$E$4+81,""),"")</f>
        <v/>
      </c>
      <c r="B83">
        <f>IF(A83="",0,IF(SUMPRODUCT((ISNUMBER('Counter'!$B$8:$B$17)+ISNUMBER('Counter'!$C$8:$C$17)&gt;0)*(IF(ISNUMBER('Counter'!$B$8:$B$17),'Counter'!$B$8:$B$17,'Counter'!$E$4)&lt;=A83)*(IF(ISNUMBER('Counter'!$C$8:$C$17),'Counter'!$C$8:$C$17,'Counter'!$F$4)&gt;=A83))&gt;0,1,0))</f>
        <v/>
      </c>
      <c r="C83">
        <f>IF(B83=0,0,IF(SUMPRODUCT((ISNUMBER('Counter'!$B$8:$B$17)+ISNUMBER('Counter'!$C$8:$C$17)&gt;0)*(ISNUMBER('Counter'!$B$8:$B$17)*('Counter'!$B$8:$B$17=A83)+ISNUMBER('Counter'!$C$8:$C$17)*('Counter'!$C$8:$C$17=A83)&gt;0))&gt;0,0,1))</f>
        <v/>
      </c>
      <c r="D83">
        <f>SUM(B$2:B83)</f>
        <v/>
      </c>
      <c r="E83">
        <f>SUM(C$2:C83)</f>
        <v/>
      </c>
    </row>
    <row r="84">
      <c r="A84" s="9">
        <f>IF(ISNUMBER('Counter'!$E$4),IF('Counter'!$E$4+82&lt;='Counter'!$F$4,'Counter'!$E$4+82,""),"")</f>
        <v/>
      </c>
      <c r="B84">
        <f>IF(A84="",0,IF(SUMPRODUCT((ISNUMBER('Counter'!$B$8:$B$17)+ISNUMBER('Counter'!$C$8:$C$17)&gt;0)*(IF(ISNUMBER('Counter'!$B$8:$B$17),'Counter'!$B$8:$B$17,'Counter'!$E$4)&lt;=A84)*(IF(ISNUMBER('Counter'!$C$8:$C$17),'Counter'!$C$8:$C$17,'Counter'!$F$4)&gt;=A84))&gt;0,1,0))</f>
        <v/>
      </c>
      <c r="C84">
        <f>IF(B84=0,0,IF(SUMPRODUCT((ISNUMBER('Counter'!$B$8:$B$17)+ISNUMBER('Counter'!$C$8:$C$17)&gt;0)*(ISNUMBER('Counter'!$B$8:$B$17)*('Counter'!$B$8:$B$17=A84)+ISNUMBER('Counter'!$C$8:$C$17)*('Counter'!$C$8:$C$17=A84)&gt;0))&gt;0,0,1))</f>
        <v/>
      </c>
      <c r="D84">
        <f>SUM(B$2:B84)</f>
        <v/>
      </c>
      <c r="E84">
        <f>SUM(C$2:C84)</f>
        <v/>
      </c>
    </row>
    <row r="85">
      <c r="A85" s="9">
        <f>IF(ISNUMBER('Counter'!$E$4),IF('Counter'!$E$4+83&lt;='Counter'!$F$4,'Counter'!$E$4+83,""),"")</f>
        <v/>
      </c>
      <c r="B85">
        <f>IF(A85="",0,IF(SUMPRODUCT((ISNUMBER('Counter'!$B$8:$B$17)+ISNUMBER('Counter'!$C$8:$C$17)&gt;0)*(IF(ISNUMBER('Counter'!$B$8:$B$17),'Counter'!$B$8:$B$17,'Counter'!$E$4)&lt;=A85)*(IF(ISNUMBER('Counter'!$C$8:$C$17),'Counter'!$C$8:$C$17,'Counter'!$F$4)&gt;=A85))&gt;0,1,0))</f>
        <v/>
      </c>
      <c r="C85">
        <f>IF(B85=0,0,IF(SUMPRODUCT((ISNUMBER('Counter'!$B$8:$B$17)+ISNUMBER('Counter'!$C$8:$C$17)&gt;0)*(ISNUMBER('Counter'!$B$8:$B$17)*('Counter'!$B$8:$B$17=A85)+ISNUMBER('Counter'!$C$8:$C$17)*('Counter'!$C$8:$C$17=A85)&gt;0))&gt;0,0,1))</f>
        <v/>
      </c>
      <c r="D85">
        <f>SUM(B$2:B85)</f>
        <v/>
      </c>
      <c r="E85">
        <f>SUM(C$2:C85)</f>
        <v/>
      </c>
    </row>
    <row r="86">
      <c r="A86" s="9">
        <f>IF(ISNUMBER('Counter'!$E$4),IF('Counter'!$E$4+84&lt;='Counter'!$F$4,'Counter'!$E$4+84,""),"")</f>
        <v/>
      </c>
      <c r="B86">
        <f>IF(A86="",0,IF(SUMPRODUCT((ISNUMBER('Counter'!$B$8:$B$17)+ISNUMBER('Counter'!$C$8:$C$17)&gt;0)*(IF(ISNUMBER('Counter'!$B$8:$B$17),'Counter'!$B$8:$B$17,'Counter'!$E$4)&lt;=A86)*(IF(ISNUMBER('Counter'!$C$8:$C$17),'Counter'!$C$8:$C$17,'Counter'!$F$4)&gt;=A86))&gt;0,1,0))</f>
        <v/>
      </c>
      <c r="C86">
        <f>IF(B86=0,0,IF(SUMPRODUCT((ISNUMBER('Counter'!$B$8:$B$17)+ISNUMBER('Counter'!$C$8:$C$17)&gt;0)*(ISNUMBER('Counter'!$B$8:$B$17)*('Counter'!$B$8:$B$17=A86)+ISNUMBER('Counter'!$C$8:$C$17)*('Counter'!$C$8:$C$17=A86)&gt;0))&gt;0,0,1))</f>
        <v/>
      </c>
      <c r="D86">
        <f>SUM(B$2:B86)</f>
        <v/>
      </c>
      <c r="E86">
        <f>SUM(C$2:C86)</f>
        <v/>
      </c>
    </row>
    <row r="87">
      <c r="A87" s="9">
        <f>IF(ISNUMBER('Counter'!$E$4),IF('Counter'!$E$4+85&lt;='Counter'!$F$4,'Counter'!$E$4+85,""),"")</f>
        <v/>
      </c>
      <c r="B87">
        <f>IF(A87="",0,IF(SUMPRODUCT((ISNUMBER('Counter'!$B$8:$B$17)+ISNUMBER('Counter'!$C$8:$C$17)&gt;0)*(IF(ISNUMBER('Counter'!$B$8:$B$17),'Counter'!$B$8:$B$17,'Counter'!$E$4)&lt;=A87)*(IF(ISNUMBER('Counter'!$C$8:$C$17),'Counter'!$C$8:$C$17,'Counter'!$F$4)&gt;=A87))&gt;0,1,0))</f>
        <v/>
      </c>
      <c r="C87">
        <f>IF(B87=0,0,IF(SUMPRODUCT((ISNUMBER('Counter'!$B$8:$B$17)+ISNUMBER('Counter'!$C$8:$C$17)&gt;0)*(ISNUMBER('Counter'!$B$8:$B$17)*('Counter'!$B$8:$B$17=A87)+ISNUMBER('Counter'!$C$8:$C$17)*('Counter'!$C$8:$C$17=A87)&gt;0))&gt;0,0,1))</f>
        <v/>
      </c>
      <c r="D87">
        <f>SUM(B$2:B87)</f>
        <v/>
      </c>
      <c r="E87">
        <f>SUM(C$2:C87)</f>
        <v/>
      </c>
    </row>
    <row r="88">
      <c r="A88" s="9">
        <f>IF(ISNUMBER('Counter'!$E$4),IF('Counter'!$E$4+86&lt;='Counter'!$F$4,'Counter'!$E$4+86,""),"")</f>
        <v/>
      </c>
      <c r="B88">
        <f>IF(A88="",0,IF(SUMPRODUCT((ISNUMBER('Counter'!$B$8:$B$17)+ISNUMBER('Counter'!$C$8:$C$17)&gt;0)*(IF(ISNUMBER('Counter'!$B$8:$B$17),'Counter'!$B$8:$B$17,'Counter'!$E$4)&lt;=A88)*(IF(ISNUMBER('Counter'!$C$8:$C$17),'Counter'!$C$8:$C$17,'Counter'!$F$4)&gt;=A88))&gt;0,1,0))</f>
        <v/>
      </c>
      <c r="C88">
        <f>IF(B88=0,0,IF(SUMPRODUCT((ISNUMBER('Counter'!$B$8:$B$17)+ISNUMBER('Counter'!$C$8:$C$17)&gt;0)*(ISNUMBER('Counter'!$B$8:$B$17)*('Counter'!$B$8:$B$17=A88)+ISNUMBER('Counter'!$C$8:$C$17)*('Counter'!$C$8:$C$17=A88)&gt;0))&gt;0,0,1))</f>
        <v/>
      </c>
      <c r="D88">
        <f>SUM(B$2:B88)</f>
        <v/>
      </c>
      <c r="E88">
        <f>SUM(C$2:C88)</f>
        <v/>
      </c>
    </row>
    <row r="89">
      <c r="A89" s="9">
        <f>IF(ISNUMBER('Counter'!$E$4),IF('Counter'!$E$4+87&lt;='Counter'!$F$4,'Counter'!$E$4+87,""),"")</f>
        <v/>
      </c>
      <c r="B89">
        <f>IF(A89="",0,IF(SUMPRODUCT((ISNUMBER('Counter'!$B$8:$B$17)+ISNUMBER('Counter'!$C$8:$C$17)&gt;0)*(IF(ISNUMBER('Counter'!$B$8:$B$17),'Counter'!$B$8:$B$17,'Counter'!$E$4)&lt;=A89)*(IF(ISNUMBER('Counter'!$C$8:$C$17),'Counter'!$C$8:$C$17,'Counter'!$F$4)&gt;=A89))&gt;0,1,0))</f>
        <v/>
      </c>
      <c r="C89">
        <f>IF(B89=0,0,IF(SUMPRODUCT((ISNUMBER('Counter'!$B$8:$B$17)+ISNUMBER('Counter'!$C$8:$C$17)&gt;0)*(ISNUMBER('Counter'!$B$8:$B$17)*('Counter'!$B$8:$B$17=A89)+ISNUMBER('Counter'!$C$8:$C$17)*('Counter'!$C$8:$C$17=A89)&gt;0))&gt;0,0,1))</f>
        <v/>
      </c>
      <c r="D89">
        <f>SUM(B$2:B89)</f>
        <v/>
      </c>
      <c r="E89">
        <f>SUM(C$2:C89)</f>
        <v/>
      </c>
    </row>
    <row r="90">
      <c r="A90" s="9">
        <f>IF(ISNUMBER('Counter'!$E$4),IF('Counter'!$E$4+88&lt;='Counter'!$F$4,'Counter'!$E$4+88,""),"")</f>
        <v/>
      </c>
      <c r="B90">
        <f>IF(A90="",0,IF(SUMPRODUCT((ISNUMBER('Counter'!$B$8:$B$17)+ISNUMBER('Counter'!$C$8:$C$17)&gt;0)*(IF(ISNUMBER('Counter'!$B$8:$B$17),'Counter'!$B$8:$B$17,'Counter'!$E$4)&lt;=A90)*(IF(ISNUMBER('Counter'!$C$8:$C$17),'Counter'!$C$8:$C$17,'Counter'!$F$4)&gt;=A90))&gt;0,1,0))</f>
        <v/>
      </c>
      <c r="C90">
        <f>IF(B90=0,0,IF(SUMPRODUCT((ISNUMBER('Counter'!$B$8:$B$17)+ISNUMBER('Counter'!$C$8:$C$17)&gt;0)*(ISNUMBER('Counter'!$B$8:$B$17)*('Counter'!$B$8:$B$17=A90)+ISNUMBER('Counter'!$C$8:$C$17)*('Counter'!$C$8:$C$17=A90)&gt;0))&gt;0,0,1))</f>
        <v/>
      </c>
      <c r="D90">
        <f>SUM(B$2:B90)</f>
        <v/>
      </c>
      <c r="E90">
        <f>SUM(C$2:C90)</f>
        <v/>
      </c>
    </row>
    <row r="91">
      <c r="A91" s="9">
        <f>IF(ISNUMBER('Counter'!$E$4),IF('Counter'!$E$4+89&lt;='Counter'!$F$4,'Counter'!$E$4+89,""),"")</f>
        <v/>
      </c>
      <c r="B91">
        <f>IF(A91="",0,IF(SUMPRODUCT((ISNUMBER('Counter'!$B$8:$B$17)+ISNUMBER('Counter'!$C$8:$C$17)&gt;0)*(IF(ISNUMBER('Counter'!$B$8:$B$17),'Counter'!$B$8:$B$17,'Counter'!$E$4)&lt;=A91)*(IF(ISNUMBER('Counter'!$C$8:$C$17),'Counter'!$C$8:$C$17,'Counter'!$F$4)&gt;=A91))&gt;0,1,0))</f>
        <v/>
      </c>
      <c r="C91">
        <f>IF(B91=0,0,IF(SUMPRODUCT((ISNUMBER('Counter'!$B$8:$B$17)+ISNUMBER('Counter'!$C$8:$C$17)&gt;0)*(ISNUMBER('Counter'!$B$8:$B$17)*('Counter'!$B$8:$B$17=A91)+ISNUMBER('Counter'!$C$8:$C$17)*('Counter'!$C$8:$C$17=A91)&gt;0))&gt;0,0,1))</f>
        <v/>
      </c>
      <c r="D91">
        <f>SUM(B$2:B91)</f>
        <v/>
      </c>
      <c r="E91">
        <f>SUM(C$2:C91)</f>
        <v/>
      </c>
    </row>
    <row r="92">
      <c r="A92" s="9">
        <f>IF(ISNUMBER('Counter'!$E$4),IF('Counter'!$E$4+90&lt;='Counter'!$F$4,'Counter'!$E$4+90,""),"")</f>
        <v/>
      </c>
      <c r="B92">
        <f>IF(A92="",0,IF(SUMPRODUCT((ISNUMBER('Counter'!$B$8:$B$17)+ISNUMBER('Counter'!$C$8:$C$17)&gt;0)*(IF(ISNUMBER('Counter'!$B$8:$B$17),'Counter'!$B$8:$B$17,'Counter'!$E$4)&lt;=A92)*(IF(ISNUMBER('Counter'!$C$8:$C$17),'Counter'!$C$8:$C$17,'Counter'!$F$4)&gt;=A92))&gt;0,1,0))</f>
        <v/>
      </c>
      <c r="C92">
        <f>IF(B92=0,0,IF(SUMPRODUCT((ISNUMBER('Counter'!$B$8:$B$17)+ISNUMBER('Counter'!$C$8:$C$17)&gt;0)*(ISNUMBER('Counter'!$B$8:$B$17)*('Counter'!$B$8:$B$17=A92)+ISNUMBER('Counter'!$C$8:$C$17)*('Counter'!$C$8:$C$17=A92)&gt;0))&gt;0,0,1))</f>
        <v/>
      </c>
      <c r="D92">
        <f>SUM(B$2:B92)</f>
        <v/>
      </c>
      <c r="E92">
        <f>SUM(C$2:C92)</f>
        <v/>
      </c>
    </row>
    <row r="93">
      <c r="A93" s="9">
        <f>IF(ISNUMBER('Counter'!$E$4),IF('Counter'!$E$4+91&lt;='Counter'!$F$4,'Counter'!$E$4+91,""),"")</f>
        <v/>
      </c>
      <c r="B93">
        <f>IF(A93="",0,IF(SUMPRODUCT((ISNUMBER('Counter'!$B$8:$B$17)+ISNUMBER('Counter'!$C$8:$C$17)&gt;0)*(IF(ISNUMBER('Counter'!$B$8:$B$17),'Counter'!$B$8:$B$17,'Counter'!$E$4)&lt;=A93)*(IF(ISNUMBER('Counter'!$C$8:$C$17),'Counter'!$C$8:$C$17,'Counter'!$F$4)&gt;=A93))&gt;0,1,0))</f>
        <v/>
      </c>
      <c r="C93">
        <f>IF(B93=0,0,IF(SUMPRODUCT((ISNUMBER('Counter'!$B$8:$B$17)+ISNUMBER('Counter'!$C$8:$C$17)&gt;0)*(ISNUMBER('Counter'!$B$8:$B$17)*('Counter'!$B$8:$B$17=A93)+ISNUMBER('Counter'!$C$8:$C$17)*('Counter'!$C$8:$C$17=A93)&gt;0))&gt;0,0,1))</f>
        <v/>
      </c>
      <c r="D93">
        <f>SUM(B$2:B93)</f>
        <v/>
      </c>
      <c r="E93">
        <f>SUM(C$2:C93)</f>
        <v/>
      </c>
    </row>
    <row r="94">
      <c r="A94" s="9">
        <f>IF(ISNUMBER('Counter'!$E$4),IF('Counter'!$E$4+92&lt;='Counter'!$F$4,'Counter'!$E$4+92,""),"")</f>
        <v/>
      </c>
      <c r="B94">
        <f>IF(A94="",0,IF(SUMPRODUCT((ISNUMBER('Counter'!$B$8:$B$17)+ISNUMBER('Counter'!$C$8:$C$17)&gt;0)*(IF(ISNUMBER('Counter'!$B$8:$B$17),'Counter'!$B$8:$B$17,'Counter'!$E$4)&lt;=A94)*(IF(ISNUMBER('Counter'!$C$8:$C$17),'Counter'!$C$8:$C$17,'Counter'!$F$4)&gt;=A94))&gt;0,1,0))</f>
        <v/>
      </c>
      <c r="C94">
        <f>IF(B94=0,0,IF(SUMPRODUCT((ISNUMBER('Counter'!$B$8:$B$17)+ISNUMBER('Counter'!$C$8:$C$17)&gt;0)*(ISNUMBER('Counter'!$B$8:$B$17)*('Counter'!$B$8:$B$17=A94)+ISNUMBER('Counter'!$C$8:$C$17)*('Counter'!$C$8:$C$17=A94)&gt;0))&gt;0,0,1))</f>
        <v/>
      </c>
      <c r="D94">
        <f>SUM(B$2:B94)</f>
        <v/>
      </c>
      <c r="E94">
        <f>SUM(C$2:C94)</f>
        <v/>
      </c>
    </row>
    <row r="95">
      <c r="A95" s="9">
        <f>IF(ISNUMBER('Counter'!$E$4),IF('Counter'!$E$4+93&lt;='Counter'!$F$4,'Counter'!$E$4+93,""),"")</f>
        <v/>
      </c>
      <c r="B95">
        <f>IF(A95="",0,IF(SUMPRODUCT((ISNUMBER('Counter'!$B$8:$B$17)+ISNUMBER('Counter'!$C$8:$C$17)&gt;0)*(IF(ISNUMBER('Counter'!$B$8:$B$17),'Counter'!$B$8:$B$17,'Counter'!$E$4)&lt;=A95)*(IF(ISNUMBER('Counter'!$C$8:$C$17),'Counter'!$C$8:$C$17,'Counter'!$F$4)&gt;=A95))&gt;0,1,0))</f>
        <v/>
      </c>
      <c r="C95">
        <f>IF(B95=0,0,IF(SUMPRODUCT((ISNUMBER('Counter'!$B$8:$B$17)+ISNUMBER('Counter'!$C$8:$C$17)&gt;0)*(ISNUMBER('Counter'!$B$8:$B$17)*('Counter'!$B$8:$B$17=A95)+ISNUMBER('Counter'!$C$8:$C$17)*('Counter'!$C$8:$C$17=A95)&gt;0))&gt;0,0,1))</f>
        <v/>
      </c>
      <c r="D95">
        <f>SUM(B$2:B95)</f>
        <v/>
      </c>
      <c r="E95">
        <f>SUM(C$2:C95)</f>
        <v/>
      </c>
    </row>
    <row r="96">
      <c r="A96" s="9">
        <f>IF(ISNUMBER('Counter'!$E$4),IF('Counter'!$E$4+94&lt;='Counter'!$F$4,'Counter'!$E$4+94,""),"")</f>
        <v/>
      </c>
      <c r="B96">
        <f>IF(A96="",0,IF(SUMPRODUCT((ISNUMBER('Counter'!$B$8:$B$17)+ISNUMBER('Counter'!$C$8:$C$17)&gt;0)*(IF(ISNUMBER('Counter'!$B$8:$B$17),'Counter'!$B$8:$B$17,'Counter'!$E$4)&lt;=A96)*(IF(ISNUMBER('Counter'!$C$8:$C$17),'Counter'!$C$8:$C$17,'Counter'!$F$4)&gt;=A96))&gt;0,1,0))</f>
        <v/>
      </c>
      <c r="C96">
        <f>IF(B96=0,0,IF(SUMPRODUCT((ISNUMBER('Counter'!$B$8:$B$17)+ISNUMBER('Counter'!$C$8:$C$17)&gt;0)*(ISNUMBER('Counter'!$B$8:$B$17)*('Counter'!$B$8:$B$17=A96)+ISNUMBER('Counter'!$C$8:$C$17)*('Counter'!$C$8:$C$17=A96)&gt;0))&gt;0,0,1))</f>
        <v/>
      </c>
      <c r="D96">
        <f>SUM(B$2:B96)</f>
        <v/>
      </c>
      <c r="E96">
        <f>SUM(C$2:C96)</f>
        <v/>
      </c>
    </row>
    <row r="97">
      <c r="A97" s="9">
        <f>IF(ISNUMBER('Counter'!$E$4),IF('Counter'!$E$4+95&lt;='Counter'!$F$4,'Counter'!$E$4+95,""),"")</f>
        <v/>
      </c>
      <c r="B97">
        <f>IF(A97="",0,IF(SUMPRODUCT((ISNUMBER('Counter'!$B$8:$B$17)+ISNUMBER('Counter'!$C$8:$C$17)&gt;0)*(IF(ISNUMBER('Counter'!$B$8:$B$17),'Counter'!$B$8:$B$17,'Counter'!$E$4)&lt;=A97)*(IF(ISNUMBER('Counter'!$C$8:$C$17),'Counter'!$C$8:$C$17,'Counter'!$F$4)&gt;=A97))&gt;0,1,0))</f>
        <v/>
      </c>
      <c r="C97">
        <f>IF(B97=0,0,IF(SUMPRODUCT((ISNUMBER('Counter'!$B$8:$B$17)+ISNUMBER('Counter'!$C$8:$C$17)&gt;0)*(ISNUMBER('Counter'!$B$8:$B$17)*('Counter'!$B$8:$B$17=A97)+ISNUMBER('Counter'!$C$8:$C$17)*('Counter'!$C$8:$C$17=A97)&gt;0))&gt;0,0,1))</f>
        <v/>
      </c>
      <c r="D97">
        <f>SUM(B$2:B97)</f>
        <v/>
      </c>
      <c r="E97">
        <f>SUM(C$2:C97)</f>
        <v/>
      </c>
    </row>
    <row r="98">
      <c r="A98" s="9">
        <f>IF(ISNUMBER('Counter'!$E$4),IF('Counter'!$E$4+96&lt;='Counter'!$F$4,'Counter'!$E$4+96,""),"")</f>
        <v/>
      </c>
      <c r="B98">
        <f>IF(A98="",0,IF(SUMPRODUCT((ISNUMBER('Counter'!$B$8:$B$17)+ISNUMBER('Counter'!$C$8:$C$17)&gt;0)*(IF(ISNUMBER('Counter'!$B$8:$B$17),'Counter'!$B$8:$B$17,'Counter'!$E$4)&lt;=A98)*(IF(ISNUMBER('Counter'!$C$8:$C$17),'Counter'!$C$8:$C$17,'Counter'!$F$4)&gt;=A98))&gt;0,1,0))</f>
        <v/>
      </c>
      <c r="C98">
        <f>IF(B98=0,0,IF(SUMPRODUCT((ISNUMBER('Counter'!$B$8:$B$17)+ISNUMBER('Counter'!$C$8:$C$17)&gt;0)*(ISNUMBER('Counter'!$B$8:$B$17)*('Counter'!$B$8:$B$17=A98)+ISNUMBER('Counter'!$C$8:$C$17)*('Counter'!$C$8:$C$17=A98)&gt;0))&gt;0,0,1))</f>
        <v/>
      </c>
      <c r="D98">
        <f>SUM(B$2:B98)</f>
        <v/>
      </c>
      <c r="E98">
        <f>SUM(C$2:C98)</f>
        <v/>
      </c>
    </row>
    <row r="99">
      <c r="A99" s="9">
        <f>IF(ISNUMBER('Counter'!$E$4),IF('Counter'!$E$4+97&lt;='Counter'!$F$4,'Counter'!$E$4+97,""),"")</f>
        <v/>
      </c>
      <c r="B99">
        <f>IF(A99="",0,IF(SUMPRODUCT((ISNUMBER('Counter'!$B$8:$B$17)+ISNUMBER('Counter'!$C$8:$C$17)&gt;0)*(IF(ISNUMBER('Counter'!$B$8:$B$17),'Counter'!$B$8:$B$17,'Counter'!$E$4)&lt;=A99)*(IF(ISNUMBER('Counter'!$C$8:$C$17),'Counter'!$C$8:$C$17,'Counter'!$F$4)&gt;=A99))&gt;0,1,0))</f>
        <v/>
      </c>
      <c r="C99">
        <f>IF(B99=0,0,IF(SUMPRODUCT((ISNUMBER('Counter'!$B$8:$B$17)+ISNUMBER('Counter'!$C$8:$C$17)&gt;0)*(ISNUMBER('Counter'!$B$8:$B$17)*('Counter'!$B$8:$B$17=A99)+ISNUMBER('Counter'!$C$8:$C$17)*('Counter'!$C$8:$C$17=A99)&gt;0))&gt;0,0,1))</f>
        <v/>
      </c>
      <c r="D99">
        <f>SUM(B$2:B99)</f>
        <v/>
      </c>
      <c r="E99">
        <f>SUM(C$2:C99)</f>
        <v/>
      </c>
    </row>
    <row r="100">
      <c r="A100" s="9">
        <f>IF(ISNUMBER('Counter'!$E$4),IF('Counter'!$E$4+98&lt;='Counter'!$F$4,'Counter'!$E$4+98,""),"")</f>
        <v/>
      </c>
      <c r="B100">
        <f>IF(A100="",0,IF(SUMPRODUCT((ISNUMBER('Counter'!$B$8:$B$17)+ISNUMBER('Counter'!$C$8:$C$17)&gt;0)*(IF(ISNUMBER('Counter'!$B$8:$B$17),'Counter'!$B$8:$B$17,'Counter'!$E$4)&lt;=A100)*(IF(ISNUMBER('Counter'!$C$8:$C$17),'Counter'!$C$8:$C$17,'Counter'!$F$4)&gt;=A100))&gt;0,1,0))</f>
        <v/>
      </c>
      <c r="C100">
        <f>IF(B100=0,0,IF(SUMPRODUCT((ISNUMBER('Counter'!$B$8:$B$17)+ISNUMBER('Counter'!$C$8:$C$17)&gt;0)*(ISNUMBER('Counter'!$B$8:$B$17)*('Counter'!$B$8:$B$17=A100)+ISNUMBER('Counter'!$C$8:$C$17)*('Counter'!$C$8:$C$17=A100)&gt;0))&gt;0,0,1))</f>
        <v/>
      </c>
      <c r="D100">
        <f>SUM(B$2:B100)</f>
        <v/>
      </c>
      <c r="E100">
        <f>SUM(C$2:C100)</f>
        <v/>
      </c>
    </row>
    <row r="101">
      <c r="A101" s="9">
        <f>IF(ISNUMBER('Counter'!$E$4),IF('Counter'!$E$4+99&lt;='Counter'!$F$4,'Counter'!$E$4+99,""),"")</f>
        <v/>
      </c>
      <c r="B101">
        <f>IF(A101="",0,IF(SUMPRODUCT((ISNUMBER('Counter'!$B$8:$B$17)+ISNUMBER('Counter'!$C$8:$C$17)&gt;0)*(IF(ISNUMBER('Counter'!$B$8:$B$17),'Counter'!$B$8:$B$17,'Counter'!$E$4)&lt;=A101)*(IF(ISNUMBER('Counter'!$C$8:$C$17),'Counter'!$C$8:$C$17,'Counter'!$F$4)&gt;=A101))&gt;0,1,0))</f>
        <v/>
      </c>
      <c r="C101">
        <f>IF(B101=0,0,IF(SUMPRODUCT((ISNUMBER('Counter'!$B$8:$B$17)+ISNUMBER('Counter'!$C$8:$C$17)&gt;0)*(ISNUMBER('Counter'!$B$8:$B$17)*('Counter'!$B$8:$B$17=A101)+ISNUMBER('Counter'!$C$8:$C$17)*('Counter'!$C$8:$C$17=A101)&gt;0))&gt;0,0,1))</f>
        <v/>
      </c>
      <c r="D101">
        <f>SUM(B$2:B101)</f>
        <v/>
      </c>
      <c r="E101">
        <f>SUM(C$2:C101)</f>
        <v/>
      </c>
    </row>
    <row r="102">
      <c r="A102" s="9">
        <f>IF(ISNUMBER('Counter'!$E$4),IF('Counter'!$E$4+100&lt;='Counter'!$F$4,'Counter'!$E$4+100,""),"")</f>
        <v/>
      </c>
      <c r="B102">
        <f>IF(A102="",0,IF(SUMPRODUCT((ISNUMBER('Counter'!$B$8:$B$17)+ISNUMBER('Counter'!$C$8:$C$17)&gt;0)*(IF(ISNUMBER('Counter'!$B$8:$B$17),'Counter'!$B$8:$B$17,'Counter'!$E$4)&lt;=A102)*(IF(ISNUMBER('Counter'!$C$8:$C$17),'Counter'!$C$8:$C$17,'Counter'!$F$4)&gt;=A102))&gt;0,1,0))</f>
        <v/>
      </c>
      <c r="C102">
        <f>IF(B102=0,0,IF(SUMPRODUCT((ISNUMBER('Counter'!$B$8:$B$17)+ISNUMBER('Counter'!$C$8:$C$17)&gt;0)*(ISNUMBER('Counter'!$B$8:$B$17)*('Counter'!$B$8:$B$17=A102)+ISNUMBER('Counter'!$C$8:$C$17)*('Counter'!$C$8:$C$17=A102)&gt;0))&gt;0,0,1))</f>
        <v/>
      </c>
      <c r="D102">
        <f>SUM(B$2:B102)</f>
        <v/>
      </c>
      <c r="E102">
        <f>SUM(C$2:C102)</f>
        <v/>
      </c>
    </row>
    <row r="103">
      <c r="A103" s="9">
        <f>IF(ISNUMBER('Counter'!$E$4),IF('Counter'!$E$4+101&lt;='Counter'!$F$4,'Counter'!$E$4+101,""),"")</f>
        <v/>
      </c>
      <c r="B103">
        <f>IF(A103="",0,IF(SUMPRODUCT((ISNUMBER('Counter'!$B$8:$B$17)+ISNUMBER('Counter'!$C$8:$C$17)&gt;0)*(IF(ISNUMBER('Counter'!$B$8:$B$17),'Counter'!$B$8:$B$17,'Counter'!$E$4)&lt;=A103)*(IF(ISNUMBER('Counter'!$C$8:$C$17),'Counter'!$C$8:$C$17,'Counter'!$F$4)&gt;=A103))&gt;0,1,0))</f>
        <v/>
      </c>
      <c r="C103">
        <f>IF(B103=0,0,IF(SUMPRODUCT((ISNUMBER('Counter'!$B$8:$B$17)+ISNUMBER('Counter'!$C$8:$C$17)&gt;0)*(ISNUMBER('Counter'!$B$8:$B$17)*('Counter'!$B$8:$B$17=A103)+ISNUMBER('Counter'!$C$8:$C$17)*('Counter'!$C$8:$C$17=A103)&gt;0))&gt;0,0,1))</f>
        <v/>
      </c>
      <c r="D103">
        <f>SUM(B$2:B103)</f>
        <v/>
      </c>
      <c r="E103">
        <f>SUM(C$2:C103)</f>
        <v/>
      </c>
    </row>
    <row r="104">
      <c r="A104" s="9">
        <f>IF(ISNUMBER('Counter'!$E$4),IF('Counter'!$E$4+102&lt;='Counter'!$F$4,'Counter'!$E$4+102,""),"")</f>
        <v/>
      </c>
      <c r="B104">
        <f>IF(A104="",0,IF(SUMPRODUCT((ISNUMBER('Counter'!$B$8:$B$17)+ISNUMBER('Counter'!$C$8:$C$17)&gt;0)*(IF(ISNUMBER('Counter'!$B$8:$B$17),'Counter'!$B$8:$B$17,'Counter'!$E$4)&lt;=A104)*(IF(ISNUMBER('Counter'!$C$8:$C$17),'Counter'!$C$8:$C$17,'Counter'!$F$4)&gt;=A104))&gt;0,1,0))</f>
        <v/>
      </c>
      <c r="C104">
        <f>IF(B104=0,0,IF(SUMPRODUCT((ISNUMBER('Counter'!$B$8:$B$17)+ISNUMBER('Counter'!$C$8:$C$17)&gt;0)*(ISNUMBER('Counter'!$B$8:$B$17)*('Counter'!$B$8:$B$17=A104)+ISNUMBER('Counter'!$C$8:$C$17)*('Counter'!$C$8:$C$17=A104)&gt;0))&gt;0,0,1))</f>
        <v/>
      </c>
      <c r="D104">
        <f>SUM(B$2:B104)</f>
        <v/>
      </c>
      <c r="E104">
        <f>SUM(C$2:C104)</f>
        <v/>
      </c>
    </row>
    <row r="105">
      <c r="A105" s="9">
        <f>IF(ISNUMBER('Counter'!$E$4),IF('Counter'!$E$4+103&lt;='Counter'!$F$4,'Counter'!$E$4+103,""),"")</f>
        <v/>
      </c>
      <c r="B105">
        <f>IF(A105="",0,IF(SUMPRODUCT((ISNUMBER('Counter'!$B$8:$B$17)+ISNUMBER('Counter'!$C$8:$C$17)&gt;0)*(IF(ISNUMBER('Counter'!$B$8:$B$17),'Counter'!$B$8:$B$17,'Counter'!$E$4)&lt;=A105)*(IF(ISNUMBER('Counter'!$C$8:$C$17),'Counter'!$C$8:$C$17,'Counter'!$F$4)&gt;=A105))&gt;0,1,0))</f>
        <v/>
      </c>
      <c r="C105">
        <f>IF(B105=0,0,IF(SUMPRODUCT((ISNUMBER('Counter'!$B$8:$B$17)+ISNUMBER('Counter'!$C$8:$C$17)&gt;0)*(ISNUMBER('Counter'!$B$8:$B$17)*('Counter'!$B$8:$B$17=A105)+ISNUMBER('Counter'!$C$8:$C$17)*('Counter'!$C$8:$C$17=A105)&gt;0))&gt;0,0,1))</f>
        <v/>
      </c>
      <c r="D105">
        <f>SUM(B$2:B105)</f>
        <v/>
      </c>
      <c r="E105">
        <f>SUM(C$2:C105)</f>
        <v/>
      </c>
    </row>
    <row r="106">
      <c r="A106" s="9">
        <f>IF(ISNUMBER('Counter'!$E$4),IF('Counter'!$E$4+104&lt;='Counter'!$F$4,'Counter'!$E$4+104,""),"")</f>
        <v/>
      </c>
      <c r="B106">
        <f>IF(A106="",0,IF(SUMPRODUCT((ISNUMBER('Counter'!$B$8:$B$17)+ISNUMBER('Counter'!$C$8:$C$17)&gt;0)*(IF(ISNUMBER('Counter'!$B$8:$B$17),'Counter'!$B$8:$B$17,'Counter'!$E$4)&lt;=A106)*(IF(ISNUMBER('Counter'!$C$8:$C$17),'Counter'!$C$8:$C$17,'Counter'!$F$4)&gt;=A106))&gt;0,1,0))</f>
        <v/>
      </c>
      <c r="C106">
        <f>IF(B106=0,0,IF(SUMPRODUCT((ISNUMBER('Counter'!$B$8:$B$17)+ISNUMBER('Counter'!$C$8:$C$17)&gt;0)*(ISNUMBER('Counter'!$B$8:$B$17)*('Counter'!$B$8:$B$17=A106)+ISNUMBER('Counter'!$C$8:$C$17)*('Counter'!$C$8:$C$17=A106)&gt;0))&gt;0,0,1))</f>
        <v/>
      </c>
      <c r="D106">
        <f>SUM(B$2:B106)</f>
        <v/>
      </c>
      <c r="E106">
        <f>SUM(C$2:C106)</f>
        <v/>
      </c>
    </row>
    <row r="107">
      <c r="A107" s="9">
        <f>IF(ISNUMBER('Counter'!$E$4),IF('Counter'!$E$4+105&lt;='Counter'!$F$4,'Counter'!$E$4+105,""),"")</f>
        <v/>
      </c>
      <c r="B107">
        <f>IF(A107="",0,IF(SUMPRODUCT((ISNUMBER('Counter'!$B$8:$B$17)+ISNUMBER('Counter'!$C$8:$C$17)&gt;0)*(IF(ISNUMBER('Counter'!$B$8:$B$17),'Counter'!$B$8:$B$17,'Counter'!$E$4)&lt;=A107)*(IF(ISNUMBER('Counter'!$C$8:$C$17),'Counter'!$C$8:$C$17,'Counter'!$F$4)&gt;=A107))&gt;0,1,0))</f>
        <v/>
      </c>
      <c r="C107">
        <f>IF(B107=0,0,IF(SUMPRODUCT((ISNUMBER('Counter'!$B$8:$B$17)+ISNUMBER('Counter'!$C$8:$C$17)&gt;0)*(ISNUMBER('Counter'!$B$8:$B$17)*('Counter'!$B$8:$B$17=A107)+ISNUMBER('Counter'!$C$8:$C$17)*('Counter'!$C$8:$C$17=A107)&gt;0))&gt;0,0,1))</f>
        <v/>
      </c>
      <c r="D107">
        <f>SUM(B$2:B107)</f>
        <v/>
      </c>
      <c r="E107">
        <f>SUM(C$2:C107)</f>
        <v/>
      </c>
    </row>
    <row r="108">
      <c r="A108" s="9">
        <f>IF(ISNUMBER('Counter'!$E$4),IF('Counter'!$E$4+106&lt;='Counter'!$F$4,'Counter'!$E$4+106,""),"")</f>
        <v/>
      </c>
      <c r="B108">
        <f>IF(A108="",0,IF(SUMPRODUCT((ISNUMBER('Counter'!$B$8:$B$17)+ISNUMBER('Counter'!$C$8:$C$17)&gt;0)*(IF(ISNUMBER('Counter'!$B$8:$B$17),'Counter'!$B$8:$B$17,'Counter'!$E$4)&lt;=A108)*(IF(ISNUMBER('Counter'!$C$8:$C$17),'Counter'!$C$8:$C$17,'Counter'!$F$4)&gt;=A108))&gt;0,1,0))</f>
        <v/>
      </c>
      <c r="C108">
        <f>IF(B108=0,0,IF(SUMPRODUCT((ISNUMBER('Counter'!$B$8:$B$17)+ISNUMBER('Counter'!$C$8:$C$17)&gt;0)*(ISNUMBER('Counter'!$B$8:$B$17)*('Counter'!$B$8:$B$17=A108)+ISNUMBER('Counter'!$C$8:$C$17)*('Counter'!$C$8:$C$17=A108)&gt;0))&gt;0,0,1))</f>
        <v/>
      </c>
      <c r="D108">
        <f>SUM(B$2:B108)</f>
        <v/>
      </c>
      <c r="E108">
        <f>SUM(C$2:C108)</f>
        <v/>
      </c>
    </row>
    <row r="109">
      <c r="A109" s="9">
        <f>IF(ISNUMBER('Counter'!$E$4),IF('Counter'!$E$4+107&lt;='Counter'!$F$4,'Counter'!$E$4+107,""),"")</f>
        <v/>
      </c>
      <c r="B109">
        <f>IF(A109="",0,IF(SUMPRODUCT((ISNUMBER('Counter'!$B$8:$B$17)+ISNUMBER('Counter'!$C$8:$C$17)&gt;0)*(IF(ISNUMBER('Counter'!$B$8:$B$17),'Counter'!$B$8:$B$17,'Counter'!$E$4)&lt;=A109)*(IF(ISNUMBER('Counter'!$C$8:$C$17),'Counter'!$C$8:$C$17,'Counter'!$F$4)&gt;=A109))&gt;0,1,0))</f>
        <v/>
      </c>
      <c r="C109">
        <f>IF(B109=0,0,IF(SUMPRODUCT((ISNUMBER('Counter'!$B$8:$B$17)+ISNUMBER('Counter'!$C$8:$C$17)&gt;0)*(ISNUMBER('Counter'!$B$8:$B$17)*('Counter'!$B$8:$B$17=A109)+ISNUMBER('Counter'!$C$8:$C$17)*('Counter'!$C$8:$C$17=A109)&gt;0))&gt;0,0,1))</f>
        <v/>
      </c>
      <c r="D109">
        <f>SUM(B$2:B109)</f>
        <v/>
      </c>
      <c r="E109">
        <f>SUM(C$2:C109)</f>
        <v/>
      </c>
    </row>
    <row r="110">
      <c r="A110" s="9">
        <f>IF(ISNUMBER('Counter'!$E$4),IF('Counter'!$E$4+108&lt;='Counter'!$F$4,'Counter'!$E$4+108,""),"")</f>
        <v/>
      </c>
      <c r="B110">
        <f>IF(A110="",0,IF(SUMPRODUCT((ISNUMBER('Counter'!$B$8:$B$17)+ISNUMBER('Counter'!$C$8:$C$17)&gt;0)*(IF(ISNUMBER('Counter'!$B$8:$B$17),'Counter'!$B$8:$B$17,'Counter'!$E$4)&lt;=A110)*(IF(ISNUMBER('Counter'!$C$8:$C$17),'Counter'!$C$8:$C$17,'Counter'!$F$4)&gt;=A110))&gt;0,1,0))</f>
        <v/>
      </c>
      <c r="C110">
        <f>IF(B110=0,0,IF(SUMPRODUCT((ISNUMBER('Counter'!$B$8:$B$17)+ISNUMBER('Counter'!$C$8:$C$17)&gt;0)*(ISNUMBER('Counter'!$B$8:$B$17)*('Counter'!$B$8:$B$17=A110)+ISNUMBER('Counter'!$C$8:$C$17)*('Counter'!$C$8:$C$17=A110)&gt;0))&gt;0,0,1))</f>
        <v/>
      </c>
      <c r="D110">
        <f>SUM(B$2:B110)</f>
        <v/>
      </c>
      <c r="E110">
        <f>SUM(C$2:C110)</f>
        <v/>
      </c>
    </row>
    <row r="111">
      <c r="A111" s="9">
        <f>IF(ISNUMBER('Counter'!$E$4),IF('Counter'!$E$4+109&lt;='Counter'!$F$4,'Counter'!$E$4+109,""),"")</f>
        <v/>
      </c>
      <c r="B111">
        <f>IF(A111="",0,IF(SUMPRODUCT((ISNUMBER('Counter'!$B$8:$B$17)+ISNUMBER('Counter'!$C$8:$C$17)&gt;0)*(IF(ISNUMBER('Counter'!$B$8:$B$17),'Counter'!$B$8:$B$17,'Counter'!$E$4)&lt;=A111)*(IF(ISNUMBER('Counter'!$C$8:$C$17),'Counter'!$C$8:$C$17,'Counter'!$F$4)&gt;=A111))&gt;0,1,0))</f>
        <v/>
      </c>
      <c r="C111">
        <f>IF(B111=0,0,IF(SUMPRODUCT((ISNUMBER('Counter'!$B$8:$B$17)+ISNUMBER('Counter'!$C$8:$C$17)&gt;0)*(ISNUMBER('Counter'!$B$8:$B$17)*('Counter'!$B$8:$B$17=A111)+ISNUMBER('Counter'!$C$8:$C$17)*('Counter'!$C$8:$C$17=A111)&gt;0))&gt;0,0,1))</f>
        <v/>
      </c>
      <c r="D111">
        <f>SUM(B$2:B111)</f>
        <v/>
      </c>
      <c r="E111">
        <f>SUM(C$2:C111)</f>
        <v/>
      </c>
    </row>
    <row r="112">
      <c r="A112" s="9">
        <f>IF(ISNUMBER('Counter'!$E$4),IF('Counter'!$E$4+110&lt;='Counter'!$F$4,'Counter'!$E$4+110,""),"")</f>
        <v/>
      </c>
      <c r="B112">
        <f>IF(A112="",0,IF(SUMPRODUCT((ISNUMBER('Counter'!$B$8:$B$17)+ISNUMBER('Counter'!$C$8:$C$17)&gt;0)*(IF(ISNUMBER('Counter'!$B$8:$B$17),'Counter'!$B$8:$B$17,'Counter'!$E$4)&lt;=A112)*(IF(ISNUMBER('Counter'!$C$8:$C$17),'Counter'!$C$8:$C$17,'Counter'!$F$4)&gt;=A112))&gt;0,1,0))</f>
        <v/>
      </c>
      <c r="C112">
        <f>IF(B112=0,0,IF(SUMPRODUCT((ISNUMBER('Counter'!$B$8:$B$17)+ISNUMBER('Counter'!$C$8:$C$17)&gt;0)*(ISNUMBER('Counter'!$B$8:$B$17)*('Counter'!$B$8:$B$17=A112)+ISNUMBER('Counter'!$C$8:$C$17)*('Counter'!$C$8:$C$17=A112)&gt;0))&gt;0,0,1))</f>
        <v/>
      </c>
      <c r="D112">
        <f>SUM(B$2:B112)</f>
        <v/>
      </c>
      <c r="E112">
        <f>SUM(C$2:C112)</f>
        <v/>
      </c>
    </row>
    <row r="113">
      <c r="A113" s="9">
        <f>IF(ISNUMBER('Counter'!$E$4),IF('Counter'!$E$4+111&lt;='Counter'!$F$4,'Counter'!$E$4+111,""),"")</f>
        <v/>
      </c>
      <c r="B113">
        <f>IF(A113="",0,IF(SUMPRODUCT((ISNUMBER('Counter'!$B$8:$B$17)+ISNUMBER('Counter'!$C$8:$C$17)&gt;0)*(IF(ISNUMBER('Counter'!$B$8:$B$17),'Counter'!$B$8:$B$17,'Counter'!$E$4)&lt;=A113)*(IF(ISNUMBER('Counter'!$C$8:$C$17),'Counter'!$C$8:$C$17,'Counter'!$F$4)&gt;=A113))&gt;0,1,0))</f>
        <v/>
      </c>
      <c r="C113">
        <f>IF(B113=0,0,IF(SUMPRODUCT((ISNUMBER('Counter'!$B$8:$B$17)+ISNUMBER('Counter'!$C$8:$C$17)&gt;0)*(ISNUMBER('Counter'!$B$8:$B$17)*('Counter'!$B$8:$B$17=A113)+ISNUMBER('Counter'!$C$8:$C$17)*('Counter'!$C$8:$C$17=A113)&gt;0))&gt;0,0,1))</f>
        <v/>
      </c>
      <c r="D113">
        <f>SUM(B$2:B113)</f>
        <v/>
      </c>
      <c r="E113">
        <f>SUM(C$2:C113)</f>
        <v/>
      </c>
    </row>
    <row r="114">
      <c r="A114" s="9">
        <f>IF(ISNUMBER('Counter'!$E$4),IF('Counter'!$E$4+112&lt;='Counter'!$F$4,'Counter'!$E$4+112,""),"")</f>
        <v/>
      </c>
      <c r="B114">
        <f>IF(A114="",0,IF(SUMPRODUCT((ISNUMBER('Counter'!$B$8:$B$17)+ISNUMBER('Counter'!$C$8:$C$17)&gt;0)*(IF(ISNUMBER('Counter'!$B$8:$B$17),'Counter'!$B$8:$B$17,'Counter'!$E$4)&lt;=A114)*(IF(ISNUMBER('Counter'!$C$8:$C$17),'Counter'!$C$8:$C$17,'Counter'!$F$4)&gt;=A114))&gt;0,1,0))</f>
        <v/>
      </c>
      <c r="C114">
        <f>IF(B114=0,0,IF(SUMPRODUCT((ISNUMBER('Counter'!$B$8:$B$17)+ISNUMBER('Counter'!$C$8:$C$17)&gt;0)*(ISNUMBER('Counter'!$B$8:$B$17)*('Counter'!$B$8:$B$17=A114)+ISNUMBER('Counter'!$C$8:$C$17)*('Counter'!$C$8:$C$17=A114)&gt;0))&gt;0,0,1))</f>
        <v/>
      </c>
      <c r="D114">
        <f>SUM(B$2:B114)</f>
        <v/>
      </c>
      <c r="E114">
        <f>SUM(C$2:C114)</f>
        <v/>
      </c>
    </row>
    <row r="115">
      <c r="A115" s="9">
        <f>IF(ISNUMBER('Counter'!$E$4),IF('Counter'!$E$4+113&lt;='Counter'!$F$4,'Counter'!$E$4+113,""),"")</f>
        <v/>
      </c>
      <c r="B115">
        <f>IF(A115="",0,IF(SUMPRODUCT((ISNUMBER('Counter'!$B$8:$B$17)+ISNUMBER('Counter'!$C$8:$C$17)&gt;0)*(IF(ISNUMBER('Counter'!$B$8:$B$17),'Counter'!$B$8:$B$17,'Counter'!$E$4)&lt;=A115)*(IF(ISNUMBER('Counter'!$C$8:$C$17),'Counter'!$C$8:$C$17,'Counter'!$F$4)&gt;=A115))&gt;0,1,0))</f>
        <v/>
      </c>
      <c r="C115">
        <f>IF(B115=0,0,IF(SUMPRODUCT((ISNUMBER('Counter'!$B$8:$B$17)+ISNUMBER('Counter'!$C$8:$C$17)&gt;0)*(ISNUMBER('Counter'!$B$8:$B$17)*('Counter'!$B$8:$B$17=A115)+ISNUMBER('Counter'!$C$8:$C$17)*('Counter'!$C$8:$C$17=A115)&gt;0))&gt;0,0,1))</f>
        <v/>
      </c>
      <c r="D115">
        <f>SUM(B$2:B115)</f>
        <v/>
      </c>
      <c r="E115">
        <f>SUM(C$2:C115)</f>
        <v/>
      </c>
    </row>
    <row r="116">
      <c r="A116" s="9">
        <f>IF(ISNUMBER('Counter'!$E$4),IF('Counter'!$E$4+114&lt;='Counter'!$F$4,'Counter'!$E$4+114,""),"")</f>
        <v/>
      </c>
      <c r="B116">
        <f>IF(A116="",0,IF(SUMPRODUCT((ISNUMBER('Counter'!$B$8:$B$17)+ISNUMBER('Counter'!$C$8:$C$17)&gt;0)*(IF(ISNUMBER('Counter'!$B$8:$B$17),'Counter'!$B$8:$B$17,'Counter'!$E$4)&lt;=A116)*(IF(ISNUMBER('Counter'!$C$8:$C$17),'Counter'!$C$8:$C$17,'Counter'!$F$4)&gt;=A116))&gt;0,1,0))</f>
        <v/>
      </c>
      <c r="C116">
        <f>IF(B116=0,0,IF(SUMPRODUCT((ISNUMBER('Counter'!$B$8:$B$17)+ISNUMBER('Counter'!$C$8:$C$17)&gt;0)*(ISNUMBER('Counter'!$B$8:$B$17)*('Counter'!$B$8:$B$17=A116)+ISNUMBER('Counter'!$C$8:$C$17)*('Counter'!$C$8:$C$17=A116)&gt;0))&gt;0,0,1))</f>
        <v/>
      </c>
      <c r="D116">
        <f>SUM(B$2:B116)</f>
        <v/>
      </c>
      <c r="E116">
        <f>SUM(C$2:C116)</f>
        <v/>
      </c>
    </row>
    <row r="117">
      <c r="A117" s="9">
        <f>IF(ISNUMBER('Counter'!$E$4),IF('Counter'!$E$4+115&lt;='Counter'!$F$4,'Counter'!$E$4+115,""),"")</f>
        <v/>
      </c>
      <c r="B117">
        <f>IF(A117="",0,IF(SUMPRODUCT((ISNUMBER('Counter'!$B$8:$B$17)+ISNUMBER('Counter'!$C$8:$C$17)&gt;0)*(IF(ISNUMBER('Counter'!$B$8:$B$17),'Counter'!$B$8:$B$17,'Counter'!$E$4)&lt;=A117)*(IF(ISNUMBER('Counter'!$C$8:$C$17),'Counter'!$C$8:$C$17,'Counter'!$F$4)&gt;=A117))&gt;0,1,0))</f>
        <v/>
      </c>
      <c r="C117">
        <f>IF(B117=0,0,IF(SUMPRODUCT((ISNUMBER('Counter'!$B$8:$B$17)+ISNUMBER('Counter'!$C$8:$C$17)&gt;0)*(ISNUMBER('Counter'!$B$8:$B$17)*('Counter'!$B$8:$B$17=A117)+ISNUMBER('Counter'!$C$8:$C$17)*('Counter'!$C$8:$C$17=A117)&gt;0))&gt;0,0,1))</f>
        <v/>
      </c>
      <c r="D117">
        <f>SUM(B$2:B117)</f>
        <v/>
      </c>
      <c r="E117">
        <f>SUM(C$2:C117)</f>
        <v/>
      </c>
    </row>
    <row r="118">
      <c r="A118" s="9">
        <f>IF(ISNUMBER('Counter'!$E$4),IF('Counter'!$E$4+116&lt;='Counter'!$F$4,'Counter'!$E$4+116,""),"")</f>
        <v/>
      </c>
      <c r="B118">
        <f>IF(A118="",0,IF(SUMPRODUCT((ISNUMBER('Counter'!$B$8:$B$17)+ISNUMBER('Counter'!$C$8:$C$17)&gt;0)*(IF(ISNUMBER('Counter'!$B$8:$B$17),'Counter'!$B$8:$B$17,'Counter'!$E$4)&lt;=A118)*(IF(ISNUMBER('Counter'!$C$8:$C$17),'Counter'!$C$8:$C$17,'Counter'!$F$4)&gt;=A118))&gt;0,1,0))</f>
        <v/>
      </c>
      <c r="C118">
        <f>IF(B118=0,0,IF(SUMPRODUCT((ISNUMBER('Counter'!$B$8:$B$17)+ISNUMBER('Counter'!$C$8:$C$17)&gt;0)*(ISNUMBER('Counter'!$B$8:$B$17)*('Counter'!$B$8:$B$17=A118)+ISNUMBER('Counter'!$C$8:$C$17)*('Counter'!$C$8:$C$17=A118)&gt;0))&gt;0,0,1))</f>
        <v/>
      </c>
      <c r="D118">
        <f>SUM(B$2:B118)</f>
        <v/>
      </c>
      <c r="E118">
        <f>SUM(C$2:C118)</f>
        <v/>
      </c>
    </row>
    <row r="119">
      <c r="A119" s="9">
        <f>IF(ISNUMBER('Counter'!$E$4),IF('Counter'!$E$4+117&lt;='Counter'!$F$4,'Counter'!$E$4+117,""),"")</f>
        <v/>
      </c>
      <c r="B119">
        <f>IF(A119="",0,IF(SUMPRODUCT((ISNUMBER('Counter'!$B$8:$B$17)+ISNUMBER('Counter'!$C$8:$C$17)&gt;0)*(IF(ISNUMBER('Counter'!$B$8:$B$17),'Counter'!$B$8:$B$17,'Counter'!$E$4)&lt;=A119)*(IF(ISNUMBER('Counter'!$C$8:$C$17),'Counter'!$C$8:$C$17,'Counter'!$F$4)&gt;=A119))&gt;0,1,0))</f>
        <v/>
      </c>
      <c r="C119">
        <f>IF(B119=0,0,IF(SUMPRODUCT((ISNUMBER('Counter'!$B$8:$B$17)+ISNUMBER('Counter'!$C$8:$C$17)&gt;0)*(ISNUMBER('Counter'!$B$8:$B$17)*('Counter'!$B$8:$B$17=A119)+ISNUMBER('Counter'!$C$8:$C$17)*('Counter'!$C$8:$C$17=A119)&gt;0))&gt;0,0,1))</f>
        <v/>
      </c>
      <c r="D119">
        <f>SUM(B$2:B119)</f>
        <v/>
      </c>
      <c r="E119">
        <f>SUM(C$2:C119)</f>
        <v/>
      </c>
    </row>
    <row r="120">
      <c r="A120" s="9">
        <f>IF(ISNUMBER('Counter'!$E$4),IF('Counter'!$E$4+118&lt;='Counter'!$F$4,'Counter'!$E$4+118,""),"")</f>
        <v/>
      </c>
      <c r="B120">
        <f>IF(A120="",0,IF(SUMPRODUCT((ISNUMBER('Counter'!$B$8:$B$17)+ISNUMBER('Counter'!$C$8:$C$17)&gt;0)*(IF(ISNUMBER('Counter'!$B$8:$B$17),'Counter'!$B$8:$B$17,'Counter'!$E$4)&lt;=A120)*(IF(ISNUMBER('Counter'!$C$8:$C$17),'Counter'!$C$8:$C$17,'Counter'!$F$4)&gt;=A120))&gt;0,1,0))</f>
        <v/>
      </c>
      <c r="C120">
        <f>IF(B120=0,0,IF(SUMPRODUCT((ISNUMBER('Counter'!$B$8:$B$17)+ISNUMBER('Counter'!$C$8:$C$17)&gt;0)*(ISNUMBER('Counter'!$B$8:$B$17)*('Counter'!$B$8:$B$17=A120)+ISNUMBER('Counter'!$C$8:$C$17)*('Counter'!$C$8:$C$17=A120)&gt;0))&gt;0,0,1))</f>
        <v/>
      </c>
      <c r="D120">
        <f>SUM(B$2:B120)</f>
        <v/>
      </c>
      <c r="E120">
        <f>SUM(C$2:C120)</f>
        <v/>
      </c>
    </row>
    <row r="121">
      <c r="A121" s="9">
        <f>IF(ISNUMBER('Counter'!$E$4),IF('Counter'!$E$4+119&lt;='Counter'!$F$4,'Counter'!$E$4+119,""),"")</f>
        <v/>
      </c>
      <c r="B121">
        <f>IF(A121="",0,IF(SUMPRODUCT((ISNUMBER('Counter'!$B$8:$B$17)+ISNUMBER('Counter'!$C$8:$C$17)&gt;0)*(IF(ISNUMBER('Counter'!$B$8:$B$17),'Counter'!$B$8:$B$17,'Counter'!$E$4)&lt;=A121)*(IF(ISNUMBER('Counter'!$C$8:$C$17),'Counter'!$C$8:$C$17,'Counter'!$F$4)&gt;=A121))&gt;0,1,0))</f>
        <v/>
      </c>
      <c r="C121">
        <f>IF(B121=0,0,IF(SUMPRODUCT((ISNUMBER('Counter'!$B$8:$B$17)+ISNUMBER('Counter'!$C$8:$C$17)&gt;0)*(ISNUMBER('Counter'!$B$8:$B$17)*('Counter'!$B$8:$B$17=A121)+ISNUMBER('Counter'!$C$8:$C$17)*('Counter'!$C$8:$C$17=A121)&gt;0))&gt;0,0,1))</f>
        <v/>
      </c>
      <c r="D121">
        <f>SUM(B$2:B121)</f>
        <v/>
      </c>
      <c r="E121">
        <f>SUM(C$2:C121)</f>
        <v/>
      </c>
    </row>
    <row r="122">
      <c r="A122" s="9">
        <f>IF(ISNUMBER('Counter'!$E$4),IF('Counter'!$E$4+120&lt;='Counter'!$F$4,'Counter'!$E$4+120,""),"")</f>
        <v/>
      </c>
      <c r="B122">
        <f>IF(A122="",0,IF(SUMPRODUCT((ISNUMBER('Counter'!$B$8:$B$17)+ISNUMBER('Counter'!$C$8:$C$17)&gt;0)*(IF(ISNUMBER('Counter'!$B$8:$B$17),'Counter'!$B$8:$B$17,'Counter'!$E$4)&lt;=A122)*(IF(ISNUMBER('Counter'!$C$8:$C$17),'Counter'!$C$8:$C$17,'Counter'!$F$4)&gt;=A122))&gt;0,1,0))</f>
        <v/>
      </c>
      <c r="C122">
        <f>IF(B122=0,0,IF(SUMPRODUCT((ISNUMBER('Counter'!$B$8:$B$17)+ISNUMBER('Counter'!$C$8:$C$17)&gt;0)*(ISNUMBER('Counter'!$B$8:$B$17)*('Counter'!$B$8:$B$17=A122)+ISNUMBER('Counter'!$C$8:$C$17)*('Counter'!$C$8:$C$17=A122)&gt;0))&gt;0,0,1))</f>
        <v/>
      </c>
      <c r="D122">
        <f>SUM(B$2:B122)</f>
        <v/>
      </c>
      <c r="E122">
        <f>SUM(C$2:C122)</f>
        <v/>
      </c>
    </row>
    <row r="123">
      <c r="A123" s="9">
        <f>IF(ISNUMBER('Counter'!$E$4),IF('Counter'!$E$4+121&lt;='Counter'!$F$4,'Counter'!$E$4+121,""),"")</f>
        <v/>
      </c>
      <c r="B123">
        <f>IF(A123="",0,IF(SUMPRODUCT((ISNUMBER('Counter'!$B$8:$B$17)+ISNUMBER('Counter'!$C$8:$C$17)&gt;0)*(IF(ISNUMBER('Counter'!$B$8:$B$17),'Counter'!$B$8:$B$17,'Counter'!$E$4)&lt;=A123)*(IF(ISNUMBER('Counter'!$C$8:$C$17),'Counter'!$C$8:$C$17,'Counter'!$F$4)&gt;=A123))&gt;0,1,0))</f>
        <v/>
      </c>
      <c r="C123">
        <f>IF(B123=0,0,IF(SUMPRODUCT((ISNUMBER('Counter'!$B$8:$B$17)+ISNUMBER('Counter'!$C$8:$C$17)&gt;0)*(ISNUMBER('Counter'!$B$8:$B$17)*('Counter'!$B$8:$B$17=A123)+ISNUMBER('Counter'!$C$8:$C$17)*('Counter'!$C$8:$C$17=A123)&gt;0))&gt;0,0,1))</f>
        <v/>
      </c>
      <c r="D123">
        <f>SUM(B$2:B123)</f>
        <v/>
      </c>
      <c r="E123">
        <f>SUM(C$2:C123)</f>
        <v/>
      </c>
    </row>
    <row r="124">
      <c r="A124" s="9">
        <f>IF(ISNUMBER('Counter'!$E$4),IF('Counter'!$E$4+122&lt;='Counter'!$F$4,'Counter'!$E$4+122,""),"")</f>
        <v/>
      </c>
      <c r="B124">
        <f>IF(A124="",0,IF(SUMPRODUCT((ISNUMBER('Counter'!$B$8:$B$17)+ISNUMBER('Counter'!$C$8:$C$17)&gt;0)*(IF(ISNUMBER('Counter'!$B$8:$B$17),'Counter'!$B$8:$B$17,'Counter'!$E$4)&lt;=A124)*(IF(ISNUMBER('Counter'!$C$8:$C$17),'Counter'!$C$8:$C$17,'Counter'!$F$4)&gt;=A124))&gt;0,1,0))</f>
        <v/>
      </c>
      <c r="C124">
        <f>IF(B124=0,0,IF(SUMPRODUCT((ISNUMBER('Counter'!$B$8:$B$17)+ISNUMBER('Counter'!$C$8:$C$17)&gt;0)*(ISNUMBER('Counter'!$B$8:$B$17)*('Counter'!$B$8:$B$17=A124)+ISNUMBER('Counter'!$C$8:$C$17)*('Counter'!$C$8:$C$17=A124)&gt;0))&gt;0,0,1))</f>
        <v/>
      </c>
      <c r="D124">
        <f>SUM(B$2:B124)</f>
        <v/>
      </c>
      <c r="E124">
        <f>SUM(C$2:C124)</f>
        <v/>
      </c>
    </row>
    <row r="125">
      <c r="A125" s="9">
        <f>IF(ISNUMBER('Counter'!$E$4),IF('Counter'!$E$4+123&lt;='Counter'!$F$4,'Counter'!$E$4+123,""),"")</f>
        <v/>
      </c>
      <c r="B125">
        <f>IF(A125="",0,IF(SUMPRODUCT((ISNUMBER('Counter'!$B$8:$B$17)+ISNUMBER('Counter'!$C$8:$C$17)&gt;0)*(IF(ISNUMBER('Counter'!$B$8:$B$17),'Counter'!$B$8:$B$17,'Counter'!$E$4)&lt;=A125)*(IF(ISNUMBER('Counter'!$C$8:$C$17),'Counter'!$C$8:$C$17,'Counter'!$F$4)&gt;=A125))&gt;0,1,0))</f>
        <v/>
      </c>
      <c r="C125">
        <f>IF(B125=0,0,IF(SUMPRODUCT((ISNUMBER('Counter'!$B$8:$B$17)+ISNUMBER('Counter'!$C$8:$C$17)&gt;0)*(ISNUMBER('Counter'!$B$8:$B$17)*('Counter'!$B$8:$B$17=A125)+ISNUMBER('Counter'!$C$8:$C$17)*('Counter'!$C$8:$C$17=A125)&gt;0))&gt;0,0,1))</f>
        <v/>
      </c>
      <c r="D125">
        <f>SUM(B$2:B125)</f>
        <v/>
      </c>
      <c r="E125">
        <f>SUM(C$2:C125)</f>
        <v/>
      </c>
    </row>
    <row r="126">
      <c r="A126" s="9">
        <f>IF(ISNUMBER('Counter'!$E$4),IF('Counter'!$E$4+124&lt;='Counter'!$F$4,'Counter'!$E$4+124,""),"")</f>
        <v/>
      </c>
      <c r="B126">
        <f>IF(A126="",0,IF(SUMPRODUCT((ISNUMBER('Counter'!$B$8:$B$17)+ISNUMBER('Counter'!$C$8:$C$17)&gt;0)*(IF(ISNUMBER('Counter'!$B$8:$B$17),'Counter'!$B$8:$B$17,'Counter'!$E$4)&lt;=A126)*(IF(ISNUMBER('Counter'!$C$8:$C$17),'Counter'!$C$8:$C$17,'Counter'!$F$4)&gt;=A126))&gt;0,1,0))</f>
        <v/>
      </c>
      <c r="C126">
        <f>IF(B126=0,0,IF(SUMPRODUCT((ISNUMBER('Counter'!$B$8:$B$17)+ISNUMBER('Counter'!$C$8:$C$17)&gt;0)*(ISNUMBER('Counter'!$B$8:$B$17)*('Counter'!$B$8:$B$17=A126)+ISNUMBER('Counter'!$C$8:$C$17)*('Counter'!$C$8:$C$17=A126)&gt;0))&gt;0,0,1))</f>
        <v/>
      </c>
      <c r="D126">
        <f>SUM(B$2:B126)</f>
        <v/>
      </c>
      <c r="E126">
        <f>SUM(C$2:C126)</f>
        <v/>
      </c>
    </row>
    <row r="127">
      <c r="A127" s="9">
        <f>IF(ISNUMBER('Counter'!$E$4),IF('Counter'!$E$4+125&lt;='Counter'!$F$4,'Counter'!$E$4+125,""),"")</f>
        <v/>
      </c>
      <c r="B127">
        <f>IF(A127="",0,IF(SUMPRODUCT((ISNUMBER('Counter'!$B$8:$B$17)+ISNUMBER('Counter'!$C$8:$C$17)&gt;0)*(IF(ISNUMBER('Counter'!$B$8:$B$17),'Counter'!$B$8:$B$17,'Counter'!$E$4)&lt;=A127)*(IF(ISNUMBER('Counter'!$C$8:$C$17),'Counter'!$C$8:$C$17,'Counter'!$F$4)&gt;=A127))&gt;0,1,0))</f>
        <v/>
      </c>
      <c r="C127">
        <f>IF(B127=0,0,IF(SUMPRODUCT((ISNUMBER('Counter'!$B$8:$B$17)+ISNUMBER('Counter'!$C$8:$C$17)&gt;0)*(ISNUMBER('Counter'!$B$8:$B$17)*('Counter'!$B$8:$B$17=A127)+ISNUMBER('Counter'!$C$8:$C$17)*('Counter'!$C$8:$C$17=A127)&gt;0))&gt;0,0,1))</f>
        <v/>
      </c>
      <c r="D127">
        <f>SUM(B$2:B127)</f>
        <v/>
      </c>
      <c r="E127">
        <f>SUM(C$2:C127)</f>
        <v/>
      </c>
    </row>
    <row r="128">
      <c r="A128" s="9">
        <f>IF(ISNUMBER('Counter'!$E$4),IF('Counter'!$E$4+126&lt;='Counter'!$F$4,'Counter'!$E$4+126,""),"")</f>
        <v/>
      </c>
      <c r="B128">
        <f>IF(A128="",0,IF(SUMPRODUCT((ISNUMBER('Counter'!$B$8:$B$17)+ISNUMBER('Counter'!$C$8:$C$17)&gt;0)*(IF(ISNUMBER('Counter'!$B$8:$B$17),'Counter'!$B$8:$B$17,'Counter'!$E$4)&lt;=A128)*(IF(ISNUMBER('Counter'!$C$8:$C$17),'Counter'!$C$8:$C$17,'Counter'!$F$4)&gt;=A128))&gt;0,1,0))</f>
        <v/>
      </c>
      <c r="C128">
        <f>IF(B128=0,0,IF(SUMPRODUCT((ISNUMBER('Counter'!$B$8:$B$17)+ISNUMBER('Counter'!$C$8:$C$17)&gt;0)*(ISNUMBER('Counter'!$B$8:$B$17)*('Counter'!$B$8:$B$17=A128)+ISNUMBER('Counter'!$C$8:$C$17)*('Counter'!$C$8:$C$17=A128)&gt;0))&gt;0,0,1))</f>
        <v/>
      </c>
      <c r="D128">
        <f>SUM(B$2:B128)</f>
        <v/>
      </c>
      <c r="E128">
        <f>SUM(C$2:C128)</f>
        <v/>
      </c>
    </row>
    <row r="129">
      <c r="A129" s="9">
        <f>IF(ISNUMBER('Counter'!$E$4),IF('Counter'!$E$4+127&lt;='Counter'!$F$4,'Counter'!$E$4+127,""),"")</f>
        <v/>
      </c>
      <c r="B129">
        <f>IF(A129="",0,IF(SUMPRODUCT((ISNUMBER('Counter'!$B$8:$B$17)+ISNUMBER('Counter'!$C$8:$C$17)&gt;0)*(IF(ISNUMBER('Counter'!$B$8:$B$17),'Counter'!$B$8:$B$17,'Counter'!$E$4)&lt;=A129)*(IF(ISNUMBER('Counter'!$C$8:$C$17),'Counter'!$C$8:$C$17,'Counter'!$F$4)&gt;=A129))&gt;0,1,0))</f>
        <v/>
      </c>
      <c r="C129">
        <f>IF(B129=0,0,IF(SUMPRODUCT((ISNUMBER('Counter'!$B$8:$B$17)+ISNUMBER('Counter'!$C$8:$C$17)&gt;0)*(ISNUMBER('Counter'!$B$8:$B$17)*('Counter'!$B$8:$B$17=A129)+ISNUMBER('Counter'!$C$8:$C$17)*('Counter'!$C$8:$C$17=A129)&gt;0))&gt;0,0,1))</f>
        <v/>
      </c>
      <c r="D129">
        <f>SUM(B$2:B129)</f>
        <v/>
      </c>
      <c r="E129">
        <f>SUM(C$2:C129)</f>
        <v/>
      </c>
    </row>
    <row r="130">
      <c r="A130" s="9">
        <f>IF(ISNUMBER('Counter'!$E$4),IF('Counter'!$E$4+128&lt;='Counter'!$F$4,'Counter'!$E$4+128,""),"")</f>
        <v/>
      </c>
      <c r="B130">
        <f>IF(A130="",0,IF(SUMPRODUCT((ISNUMBER('Counter'!$B$8:$B$17)+ISNUMBER('Counter'!$C$8:$C$17)&gt;0)*(IF(ISNUMBER('Counter'!$B$8:$B$17),'Counter'!$B$8:$B$17,'Counter'!$E$4)&lt;=A130)*(IF(ISNUMBER('Counter'!$C$8:$C$17),'Counter'!$C$8:$C$17,'Counter'!$F$4)&gt;=A130))&gt;0,1,0))</f>
        <v/>
      </c>
      <c r="C130">
        <f>IF(B130=0,0,IF(SUMPRODUCT((ISNUMBER('Counter'!$B$8:$B$17)+ISNUMBER('Counter'!$C$8:$C$17)&gt;0)*(ISNUMBER('Counter'!$B$8:$B$17)*('Counter'!$B$8:$B$17=A130)+ISNUMBER('Counter'!$C$8:$C$17)*('Counter'!$C$8:$C$17=A130)&gt;0))&gt;0,0,1))</f>
        <v/>
      </c>
      <c r="D130">
        <f>SUM(B$2:B130)</f>
        <v/>
      </c>
      <c r="E130">
        <f>SUM(C$2:C130)</f>
        <v/>
      </c>
    </row>
    <row r="131">
      <c r="A131" s="9">
        <f>IF(ISNUMBER('Counter'!$E$4),IF('Counter'!$E$4+129&lt;='Counter'!$F$4,'Counter'!$E$4+129,""),"")</f>
        <v/>
      </c>
      <c r="B131">
        <f>IF(A131="",0,IF(SUMPRODUCT((ISNUMBER('Counter'!$B$8:$B$17)+ISNUMBER('Counter'!$C$8:$C$17)&gt;0)*(IF(ISNUMBER('Counter'!$B$8:$B$17),'Counter'!$B$8:$B$17,'Counter'!$E$4)&lt;=A131)*(IF(ISNUMBER('Counter'!$C$8:$C$17),'Counter'!$C$8:$C$17,'Counter'!$F$4)&gt;=A131))&gt;0,1,0))</f>
        <v/>
      </c>
      <c r="C131">
        <f>IF(B131=0,0,IF(SUMPRODUCT((ISNUMBER('Counter'!$B$8:$B$17)+ISNUMBER('Counter'!$C$8:$C$17)&gt;0)*(ISNUMBER('Counter'!$B$8:$B$17)*('Counter'!$B$8:$B$17=A131)+ISNUMBER('Counter'!$C$8:$C$17)*('Counter'!$C$8:$C$17=A131)&gt;0))&gt;0,0,1))</f>
        <v/>
      </c>
      <c r="D131">
        <f>SUM(B$2:B131)</f>
        <v/>
      </c>
      <c r="E131">
        <f>SUM(C$2:C131)</f>
        <v/>
      </c>
    </row>
    <row r="132">
      <c r="A132" s="9">
        <f>IF(ISNUMBER('Counter'!$E$4),IF('Counter'!$E$4+130&lt;='Counter'!$F$4,'Counter'!$E$4+130,""),"")</f>
        <v/>
      </c>
      <c r="B132">
        <f>IF(A132="",0,IF(SUMPRODUCT((ISNUMBER('Counter'!$B$8:$B$17)+ISNUMBER('Counter'!$C$8:$C$17)&gt;0)*(IF(ISNUMBER('Counter'!$B$8:$B$17),'Counter'!$B$8:$B$17,'Counter'!$E$4)&lt;=A132)*(IF(ISNUMBER('Counter'!$C$8:$C$17),'Counter'!$C$8:$C$17,'Counter'!$F$4)&gt;=A132))&gt;0,1,0))</f>
        <v/>
      </c>
      <c r="C132">
        <f>IF(B132=0,0,IF(SUMPRODUCT((ISNUMBER('Counter'!$B$8:$B$17)+ISNUMBER('Counter'!$C$8:$C$17)&gt;0)*(ISNUMBER('Counter'!$B$8:$B$17)*('Counter'!$B$8:$B$17=A132)+ISNUMBER('Counter'!$C$8:$C$17)*('Counter'!$C$8:$C$17=A132)&gt;0))&gt;0,0,1))</f>
        <v/>
      </c>
      <c r="D132">
        <f>SUM(B$2:B132)</f>
        <v/>
      </c>
      <c r="E132">
        <f>SUM(C$2:C132)</f>
        <v/>
      </c>
    </row>
    <row r="133">
      <c r="A133" s="9">
        <f>IF(ISNUMBER('Counter'!$E$4),IF('Counter'!$E$4+131&lt;='Counter'!$F$4,'Counter'!$E$4+131,""),"")</f>
        <v/>
      </c>
      <c r="B133">
        <f>IF(A133="",0,IF(SUMPRODUCT((ISNUMBER('Counter'!$B$8:$B$17)+ISNUMBER('Counter'!$C$8:$C$17)&gt;0)*(IF(ISNUMBER('Counter'!$B$8:$B$17),'Counter'!$B$8:$B$17,'Counter'!$E$4)&lt;=A133)*(IF(ISNUMBER('Counter'!$C$8:$C$17),'Counter'!$C$8:$C$17,'Counter'!$F$4)&gt;=A133))&gt;0,1,0))</f>
        <v/>
      </c>
      <c r="C133">
        <f>IF(B133=0,0,IF(SUMPRODUCT((ISNUMBER('Counter'!$B$8:$B$17)+ISNUMBER('Counter'!$C$8:$C$17)&gt;0)*(ISNUMBER('Counter'!$B$8:$B$17)*('Counter'!$B$8:$B$17=A133)+ISNUMBER('Counter'!$C$8:$C$17)*('Counter'!$C$8:$C$17=A133)&gt;0))&gt;0,0,1))</f>
        <v/>
      </c>
      <c r="D133">
        <f>SUM(B$2:B133)</f>
        <v/>
      </c>
      <c r="E133">
        <f>SUM(C$2:C133)</f>
        <v/>
      </c>
    </row>
    <row r="134">
      <c r="A134" s="9">
        <f>IF(ISNUMBER('Counter'!$E$4),IF('Counter'!$E$4+132&lt;='Counter'!$F$4,'Counter'!$E$4+132,""),"")</f>
        <v/>
      </c>
      <c r="B134">
        <f>IF(A134="",0,IF(SUMPRODUCT((ISNUMBER('Counter'!$B$8:$B$17)+ISNUMBER('Counter'!$C$8:$C$17)&gt;0)*(IF(ISNUMBER('Counter'!$B$8:$B$17),'Counter'!$B$8:$B$17,'Counter'!$E$4)&lt;=A134)*(IF(ISNUMBER('Counter'!$C$8:$C$17),'Counter'!$C$8:$C$17,'Counter'!$F$4)&gt;=A134))&gt;0,1,0))</f>
        <v/>
      </c>
      <c r="C134">
        <f>IF(B134=0,0,IF(SUMPRODUCT((ISNUMBER('Counter'!$B$8:$B$17)+ISNUMBER('Counter'!$C$8:$C$17)&gt;0)*(ISNUMBER('Counter'!$B$8:$B$17)*('Counter'!$B$8:$B$17=A134)+ISNUMBER('Counter'!$C$8:$C$17)*('Counter'!$C$8:$C$17=A134)&gt;0))&gt;0,0,1))</f>
        <v/>
      </c>
      <c r="D134">
        <f>SUM(B$2:B134)</f>
        <v/>
      </c>
      <c r="E134">
        <f>SUM(C$2:C134)</f>
        <v/>
      </c>
    </row>
    <row r="135">
      <c r="A135" s="9">
        <f>IF(ISNUMBER('Counter'!$E$4),IF('Counter'!$E$4+133&lt;='Counter'!$F$4,'Counter'!$E$4+133,""),"")</f>
        <v/>
      </c>
      <c r="B135">
        <f>IF(A135="",0,IF(SUMPRODUCT((ISNUMBER('Counter'!$B$8:$B$17)+ISNUMBER('Counter'!$C$8:$C$17)&gt;0)*(IF(ISNUMBER('Counter'!$B$8:$B$17),'Counter'!$B$8:$B$17,'Counter'!$E$4)&lt;=A135)*(IF(ISNUMBER('Counter'!$C$8:$C$17),'Counter'!$C$8:$C$17,'Counter'!$F$4)&gt;=A135))&gt;0,1,0))</f>
        <v/>
      </c>
      <c r="C135">
        <f>IF(B135=0,0,IF(SUMPRODUCT((ISNUMBER('Counter'!$B$8:$B$17)+ISNUMBER('Counter'!$C$8:$C$17)&gt;0)*(ISNUMBER('Counter'!$B$8:$B$17)*('Counter'!$B$8:$B$17=A135)+ISNUMBER('Counter'!$C$8:$C$17)*('Counter'!$C$8:$C$17=A135)&gt;0))&gt;0,0,1))</f>
        <v/>
      </c>
      <c r="D135">
        <f>SUM(B$2:B135)</f>
        <v/>
      </c>
      <c r="E135">
        <f>SUM(C$2:C135)</f>
        <v/>
      </c>
    </row>
    <row r="136">
      <c r="A136" s="9">
        <f>IF(ISNUMBER('Counter'!$E$4),IF('Counter'!$E$4+134&lt;='Counter'!$F$4,'Counter'!$E$4+134,""),"")</f>
        <v/>
      </c>
      <c r="B136">
        <f>IF(A136="",0,IF(SUMPRODUCT((ISNUMBER('Counter'!$B$8:$B$17)+ISNUMBER('Counter'!$C$8:$C$17)&gt;0)*(IF(ISNUMBER('Counter'!$B$8:$B$17),'Counter'!$B$8:$B$17,'Counter'!$E$4)&lt;=A136)*(IF(ISNUMBER('Counter'!$C$8:$C$17),'Counter'!$C$8:$C$17,'Counter'!$F$4)&gt;=A136))&gt;0,1,0))</f>
        <v/>
      </c>
      <c r="C136">
        <f>IF(B136=0,0,IF(SUMPRODUCT((ISNUMBER('Counter'!$B$8:$B$17)+ISNUMBER('Counter'!$C$8:$C$17)&gt;0)*(ISNUMBER('Counter'!$B$8:$B$17)*('Counter'!$B$8:$B$17=A136)+ISNUMBER('Counter'!$C$8:$C$17)*('Counter'!$C$8:$C$17=A136)&gt;0))&gt;0,0,1))</f>
        <v/>
      </c>
      <c r="D136">
        <f>SUM(B$2:B136)</f>
        <v/>
      </c>
      <c r="E136">
        <f>SUM(C$2:C136)</f>
        <v/>
      </c>
    </row>
    <row r="137">
      <c r="A137" s="9">
        <f>IF(ISNUMBER('Counter'!$E$4),IF('Counter'!$E$4+135&lt;='Counter'!$F$4,'Counter'!$E$4+135,""),"")</f>
        <v/>
      </c>
      <c r="B137">
        <f>IF(A137="",0,IF(SUMPRODUCT((ISNUMBER('Counter'!$B$8:$B$17)+ISNUMBER('Counter'!$C$8:$C$17)&gt;0)*(IF(ISNUMBER('Counter'!$B$8:$B$17),'Counter'!$B$8:$B$17,'Counter'!$E$4)&lt;=A137)*(IF(ISNUMBER('Counter'!$C$8:$C$17),'Counter'!$C$8:$C$17,'Counter'!$F$4)&gt;=A137))&gt;0,1,0))</f>
        <v/>
      </c>
      <c r="C137">
        <f>IF(B137=0,0,IF(SUMPRODUCT((ISNUMBER('Counter'!$B$8:$B$17)+ISNUMBER('Counter'!$C$8:$C$17)&gt;0)*(ISNUMBER('Counter'!$B$8:$B$17)*('Counter'!$B$8:$B$17=A137)+ISNUMBER('Counter'!$C$8:$C$17)*('Counter'!$C$8:$C$17=A137)&gt;0))&gt;0,0,1))</f>
        <v/>
      </c>
      <c r="D137">
        <f>SUM(B$2:B137)</f>
        <v/>
      </c>
      <c r="E137">
        <f>SUM(C$2:C137)</f>
        <v/>
      </c>
    </row>
    <row r="138">
      <c r="A138" s="9">
        <f>IF(ISNUMBER('Counter'!$E$4),IF('Counter'!$E$4+136&lt;='Counter'!$F$4,'Counter'!$E$4+136,""),"")</f>
        <v/>
      </c>
      <c r="B138">
        <f>IF(A138="",0,IF(SUMPRODUCT((ISNUMBER('Counter'!$B$8:$B$17)+ISNUMBER('Counter'!$C$8:$C$17)&gt;0)*(IF(ISNUMBER('Counter'!$B$8:$B$17),'Counter'!$B$8:$B$17,'Counter'!$E$4)&lt;=A138)*(IF(ISNUMBER('Counter'!$C$8:$C$17),'Counter'!$C$8:$C$17,'Counter'!$F$4)&gt;=A138))&gt;0,1,0))</f>
        <v/>
      </c>
      <c r="C138">
        <f>IF(B138=0,0,IF(SUMPRODUCT((ISNUMBER('Counter'!$B$8:$B$17)+ISNUMBER('Counter'!$C$8:$C$17)&gt;0)*(ISNUMBER('Counter'!$B$8:$B$17)*('Counter'!$B$8:$B$17=A138)+ISNUMBER('Counter'!$C$8:$C$17)*('Counter'!$C$8:$C$17=A138)&gt;0))&gt;0,0,1))</f>
        <v/>
      </c>
      <c r="D138">
        <f>SUM(B$2:B138)</f>
        <v/>
      </c>
      <c r="E138">
        <f>SUM(C$2:C138)</f>
        <v/>
      </c>
    </row>
    <row r="139">
      <c r="A139" s="9">
        <f>IF(ISNUMBER('Counter'!$E$4),IF('Counter'!$E$4+137&lt;='Counter'!$F$4,'Counter'!$E$4+137,""),"")</f>
        <v/>
      </c>
      <c r="B139">
        <f>IF(A139="",0,IF(SUMPRODUCT((ISNUMBER('Counter'!$B$8:$B$17)+ISNUMBER('Counter'!$C$8:$C$17)&gt;0)*(IF(ISNUMBER('Counter'!$B$8:$B$17),'Counter'!$B$8:$B$17,'Counter'!$E$4)&lt;=A139)*(IF(ISNUMBER('Counter'!$C$8:$C$17),'Counter'!$C$8:$C$17,'Counter'!$F$4)&gt;=A139))&gt;0,1,0))</f>
        <v/>
      </c>
      <c r="C139">
        <f>IF(B139=0,0,IF(SUMPRODUCT((ISNUMBER('Counter'!$B$8:$B$17)+ISNUMBER('Counter'!$C$8:$C$17)&gt;0)*(ISNUMBER('Counter'!$B$8:$B$17)*('Counter'!$B$8:$B$17=A139)+ISNUMBER('Counter'!$C$8:$C$17)*('Counter'!$C$8:$C$17=A139)&gt;0))&gt;0,0,1))</f>
        <v/>
      </c>
      <c r="D139">
        <f>SUM(B$2:B139)</f>
        <v/>
      </c>
      <c r="E139">
        <f>SUM(C$2:C139)</f>
        <v/>
      </c>
    </row>
    <row r="140">
      <c r="A140" s="9">
        <f>IF(ISNUMBER('Counter'!$E$4),IF('Counter'!$E$4+138&lt;='Counter'!$F$4,'Counter'!$E$4+138,""),"")</f>
        <v/>
      </c>
      <c r="B140">
        <f>IF(A140="",0,IF(SUMPRODUCT((ISNUMBER('Counter'!$B$8:$B$17)+ISNUMBER('Counter'!$C$8:$C$17)&gt;0)*(IF(ISNUMBER('Counter'!$B$8:$B$17),'Counter'!$B$8:$B$17,'Counter'!$E$4)&lt;=A140)*(IF(ISNUMBER('Counter'!$C$8:$C$17),'Counter'!$C$8:$C$17,'Counter'!$F$4)&gt;=A140))&gt;0,1,0))</f>
        <v/>
      </c>
      <c r="C140">
        <f>IF(B140=0,0,IF(SUMPRODUCT((ISNUMBER('Counter'!$B$8:$B$17)+ISNUMBER('Counter'!$C$8:$C$17)&gt;0)*(ISNUMBER('Counter'!$B$8:$B$17)*('Counter'!$B$8:$B$17=A140)+ISNUMBER('Counter'!$C$8:$C$17)*('Counter'!$C$8:$C$17=A140)&gt;0))&gt;0,0,1))</f>
        <v/>
      </c>
      <c r="D140">
        <f>SUM(B$2:B140)</f>
        <v/>
      </c>
      <c r="E140">
        <f>SUM(C$2:C140)</f>
        <v/>
      </c>
    </row>
    <row r="141">
      <c r="A141" s="9">
        <f>IF(ISNUMBER('Counter'!$E$4),IF('Counter'!$E$4+139&lt;='Counter'!$F$4,'Counter'!$E$4+139,""),"")</f>
        <v/>
      </c>
      <c r="B141">
        <f>IF(A141="",0,IF(SUMPRODUCT((ISNUMBER('Counter'!$B$8:$B$17)+ISNUMBER('Counter'!$C$8:$C$17)&gt;0)*(IF(ISNUMBER('Counter'!$B$8:$B$17),'Counter'!$B$8:$B$17,'Counter'!$E$4)&lt;=A141)*(IF(ISNUMBER('Counter'!$C$8:$C$17),'Counter'!$C$8:$C$17,'Counter'!$F$4)&gt;=A141))&gt;0,1,0))</f>
        <v/>
      </c>
      <c r="C141">
        <f>IF(B141=0,0,IF(SUMPRODUCT((ISNUMBER('Counter'!$B$8:$B$17)+ISNUMBER('Counter'!$C$8:$C$17)&gt;0)*(ISNUMBER('Counter'!$B$8:$B$17)*('Counter'!$B$8:$B$17=A141)+ISNUMBER('Counter'!$C$8:$C$17)*('Counter'!$C$8:$C$17=A141)&gt;0))&gt;0,0,1))</f>
        <v/>
      </c>
      <c r="D141">
        <f>SUM(B$2:B141)</f>
        <v/>
      </c>
      <c r="E141">
        <f>SUM(C$2:C141)</f>
        <v/>
      </c>
    </row>
    <row r="142">
      <c r="A142" s="9">
        <f>IF(ISNUMBER('Counter'!$E$4),IF('Counter'!$E$4+140&lt;='Counter'!$F$4,'Counter'!$E$4+140,""),"")</f>
        <v/>
      </c>
      <c r="B142">
        <f>IF(A142="",0,IF(SUMPRODUCT((ISNUMBER('Counter'!$B$8:$B$17)+ISNUMBER('Counter'!$C$8:$C$17)&gt;0)*(IF(ISNUMBER('Counter'!$B$8:$B$17),'Counter'!$B$8:$B$17,'Counter'!$E$4)&lt;=A142)*(IF(ISNUMBER('Counter'!$C$8:$C$17),'Counter'!$C$8:$C$17,'Counter'!$F$4)&gt;=A142))&gt;0,1,0))</f>
        <v/>
      </c>
      <c r="C142">
        <f>IF(B142=0,0,IF(SUMPRODUCT((ISNUMBER('Counter'!$B$8:$B$17)+ISNUMBER('Counter'!$C$8:$C$17)&gt;0)*(ISNUMBER('Counter'!$B$8:$B$17)*('Counter'!$B$8:$B$17=A142)+ISNUMBER('Counter'!$C$8:$C$17)*('Counter'!$C$8:$C$17=A142)&gt;0))&gt;0,0,1))</f>
        <v/>
      </c>
      <c r="D142">
        <f>SUM(B$2:B142)</f>
        <v/>
      </c>
      <c r="E142">
        <f>SUM(C$2:C142)</f>
        <v/>
      </c>
    </row>
    <row r="143">
      <c r="A143" s="9">
        <f>IF(ISNUMBER('Counter'!$E$4),IF('Counter'!$E$4+141&lt;='Counter'!$F$4,'Counter'!$E$4+141,""),"")</f>
        <v/>
      </c>
      <c r="B143">
        <f>IF(A143="",0,IF(SUMPRODUCT((ISNUMBER('Counter'!$B$8:$B$17)+ISNUMBER('Counter'!$C$8:$C$17)&gt;0)*(IF(ISNUMBER('Counter'!$B$8:$B$17),'Counter'!$B$8:$B$17,'Counter'!$E$4)&lt;=A143)*(IF(ISNUMBER('Counter'!$C$8:$C$17),'Counter'!$C$8:$C$17,'Counter'!$F$4)&gt;=A143))&gt;0,1,0))</f>
        <v/>
      </c>
      <c r="C143">
        <f>IF(B143=0,0,IF(SUMPRODUCT((ISNUMBER('Counter'!$B$8:$B$17)+ISNUMBER('Counter'!$C$8:$C$17)&gt;0)*(ISNUMBER('Counter'!$B$8:$B$17)*('Counter'!$B$8:$B$17=A143)+ISNUMBER('Counter'!$C$8:$C$17)*('Counter'!$C$8:$C$17=A143)&gt;0))&gt;0,0,1))</f>
        <v/>
      </c>
      <c r="D143">
        <f>SUM(B$2:B143)</f>
        <v/>
      </c>
      <c r="E143">
        <f>SUM(C$2:C143)</f>
        <v/>
      </c>
    </row>
    <row r="144">
      <c r="A144" s="9">
        <f>IF(ISNUMBER('Counter'!$E$4),IF('Counter'!$E$4+142&lt;='Counter'!$F$4,'Counter'!$E$4+142,""),"")</f>
        <v/>
      </c>
      <c r="B144">
        <f>IF(A144="",0,IF(SUMPRODUCT((ISNUMBER('Counter'!$B$8:$B$17)+ISNUMBER('Counter'!$C$8:$C$17)&gt;0)*(IF(ISNUMBER('Counter'!$B$8:$B$17),'Counter'!$B$8:$B$17,'Counter'!$E$4)&lt;=A144)*(IF(ISNUMBER('Counter'!$C$8:$C$17),'Counter'!$C$8:$C$17,'Counter'!$F$4)&gt;=A144))&gt;0,1,0))</f>
        <v/>
      </c>
      <c r="C144">
        <f>IF(B144=0,0,IF(SUMPRODUCT((ISNUMBER('Counter'!$B$8:$B$17)+ISNUMBER('Counter'!$C$8:$C$17)&gt;0)*(ISNUMBER('Counter'!$B$8:$B$17)*('Counter'!$B$8:$B$17=A144)+ISNUMBER('Counter'!$C$8:$C$17)*('Counter'!$C$8:$C$17=A144)&gt;0))&gt;0,0,1))</f>
        <v/>
      </c>
      <c r="D144">
        <f>SUM(B$2:B144)</f>
        <v/>
      </c>
      <c r="E144">
        <f>SUM(C$2:C144)</f>
        <v/>
      </c>
    </row>
    <row r="145">
      <c r="A145" s="9">
        <f>IF(ISNUMBER('Counter'!$E$4),IF('Counter'!$E$4+143&lt;='Counter'!$F$4,'Counter'!$E$4+143,""),"")</f>
        <v/>
      </c>
      <c r="B145">
        <f>IF(A145="",0,IF(SUMPRODUCT((ISNUMBER('Counter'!$B$8:$B$17)+ISNUMBER('Counter'!$C$8:$C$17)&gt;0)*(IF(ISNUMBER('Counter'!$B$8:$B$17),'Counter'!$B$8:$B$17,'Counter'!$E$4)&lt;=A145)*(IF(ISNUMBER('Counter'!$C$8:$C$17),'Counter'!$C$8:$C$17,'Counter'!$F$4)&gt;=A145))&gt;0,1,0))</f>
        <v/>
      </c>
      <c r="C145">
        <f>IF(B145=0,0,IF(SUMPRODUCT((ISNUMBER('Counter'!$B$8:$B$17)+ISNUMBER('Counter'!$C$8:$C$17)&gt;0)*(ISNUMBER('Counter'!$B$8:$B$17)*('Counter'!$B$8:$B$17=A145)+ISNUMBER('Counter'!$C$8:$C$17)*('Counter'!$C$8:$C$17=A145)&gt;0))&gt;0,0,1))</f>
        <v/>
      </c>
      <c r="D145">
        <f>SUM(B$2:B145)</f>
        <v/>
      </c>
      <c r="E145">
        <f>SUM(C$2:C145)</f>
        <v/>
      </c>
    </row>
    <row r="146">
      <c r="A146" s="9">
        <f>IF(ISNUMBER('Counter'!$E$4),IF('Counter'!$E$4+144&lt;='Counter'!$F$4,'Counter'!$E$4+144,""),"")</f>
        <v/>
      </c>
      <c r="B146">
        <f>IF(A146="",0,IF(SUMPRODUCT((ISNUMBER('Counter'!$B$8:$B$17)+ISNUMBER('Counter'!$C$8:$C$17)&gt;0)*(IF(ISNUMBER('Counter'!$B$8:$B$17),'Counter'!$B$8:$B$17,'Counter'!$E$4)&lt;=A146)*(IF(ISNUMBER('Counter'!$C$8:$C$17),'Counter'!$C$8:$C$17,'Counter'!$F$4)&gt;=A146))&gt;0,1,0))</f>
        <v/>
      </c>
      <c r="C146">
        <f>IF(B146=0,0,IF(SUMPRODUCT((ISNUMBER('Counter'!$B$8:$B$17)+ISNUMBER('Counter'!$C$8:$C$17)&gt;0)*(ISNUMBER('Counter'!$B$8:$B$17)*('Counter'!$B$8:$B$17=A146)+ISNUMBER('Counter'!$C$8:$C$17)*('Counter'!$C$8:$C$17=A146)&gt;0))&gt;0,0,1))</f>
        <v/>
      </c>
      <c r="D146">
        <f>SUM(B$2:B146)</f>
        <v/>
      </c>
      <c r="E146">
        <f>SUM(C$2:C146)</f>
        <v/>
      </c>
    </row>
    <row r="147">
      <c r="A147" s="9">
        <f>IF(ISNUMBER('Counter'!$E$4),IF('Counter'!$E$4+145&lt;='Counter'!$F$4,'Counter'!$E$4+145,""),"")</f>
        <v/>
      </c>
      <c r="B147">
        <f>IF(A147="",0,IF(SUMPRODUCT((ISNUMBER('Counter'!$B$8:$B$17)+ISNUMBER('Counter'!$C$8:$C$17)&gt;0)*(IF(ISNUMBER('Counter'!$B$8:$B$17),'Counter'!$B$8:$B$17,'Counter'!$E$4)&lt;=A147)*(IF(ISNUMBER('Counter'!$C$8:$C$17),'Counter'!$C$8:$C$17,'Counter'!$F$4)&gt;=A147))&gt;0,1,0))</f>
        <v/>
      </c>
      <c r="C147">
        <f>IF(B147=0,0,IF(SUMPRODUCT((ISNUMBER('Counter'!$B$8:$B$17)+ISNUMBER('Counter'!$C$8:$C$17)&gt;0)*(ISNUMBER('Counter'!$B$8:$B$17)*('Counter'!$B$8:$B$17=A147)+ISNUMBER('Counter'!$C$8:$C$17)*('Counter'!$C$8:$C$17=A147)&gt;0))&gt;0,0,1))</f>
        <v/>
      </c>
      <c r="D147">
        <f>SUM(B$2:B147)</f>
        <v/>
      </c>
      <c r="E147">
        <f>SUM(C$2:C147)</f>
        <v/>
      </c>
    </row>
    <row r="148">
      <c r="A148" s="9">
        <f>IF(ISNUMBER('Counter'!$E$4),IF('Counter'!$E$4+146&lt;='Counter'!$F$4,'Counter'!$E$4+146,""),"")</f>
        <v/>
      </c>
      <c r="B148">
        <f>IF(A148="",0,IF(SUMPRODUCT((ISNUMBER('Counter'!$B$8:$B$17)+ISNUMBER('Counter'!$C$8:$C$17)&gt;0)*(IF(ISNUMBER('Counter'!$B$8:$B$17),'Counter'!$B$8:$B$17,'Counter'!$E$4)&lt;=A148)*(IF(ISNUMBER('Counter'!$C$8:$C$17),'Counter'!$C$8:$C$17,'Counter'!$F$4)&gt;=A148))&gt;0,1,0))</f>
        <v/>
      </c>
      <c r="C148">
        <f>IF(B148=0,0,IF(SUMPRODUCT((ISNUMBER('Counter'!$B$8:$B$17)+ISNUMBER('Counter'!$C$8:$C$17)&gt;0)*(ISNUMBER('Counter'!$B$8:$B$17)*('Counter'!$B$8:$B$17=A148)+ISNUMBER('Counter'!$C$8:$C$17)*('Counter'!$C$8:$C$17=A148)&gt;0))&gt;0,0,1))</f>
        <v/>
      </c>
      <c r="D148">
        <f>SUM(B$2:B148)</f>
        <v/>
      </c>
      <c r="E148">
        <f>SUM(C$2:C148)</f>
        <v/>
      </c>
    </row>
    <row r="149">
      <c r="A149" s="9">
        <f>IF(ISNUMBER('Counter'!$E$4),IF('Counter'!$E$4+147&lt;='Counter'!$F$4,'Counter'!$E$4+147,""),"")</f>
        <v/>
      </c>
      <c r="B149">
        <f>IF(A149="",0,IF(SUMPRODUCT((ISNUMBER('Counter'!$B$8:$B$17)+ISNUMBER('Counter'!$C$8:$C$17)&gt;0)*(IF(ISNUMBER('Counter'!$B$8:$B$17),'Counter'!$B$8:$B$17,'Counter'!$E$4)&lt;=A149)*(IF(ISNUMBER('Counter'!$C$8:$C$17),'Counter'!$C$8:$C$17,'Counter'!$F$4)&gt;=A149))&gt;0,1,0))</f>
        <v/>
      </c>
      <c r="C149">
        <f>IF(B149=0,0,IF(SUMPRODUCT((ISNUMBER('Counter'!$B$8:$B$17)+ISNUMBER('Counter'!$C$8:$C$17)&gt;0)*(ISNUMBER('Counter'!$B$8:$B$17)*('Counter'!$B$8:$B$17=A149)+ISNUMBER('Counter'!$C$8:$C$17)*('Counter'!$C$8:$C$17=A149)&gt;0))&gt;0,0,1))</f>
        <v/>
      </c>
      <c r="D149">
        <f>SUM(B$2:B149)</f>
        <v/>
      </c>
      <c r="E149">
        <f>SUM(C$2:C149)</f>
        <v/>
      </c>
    </row>
    <row r="150">
      <c r="A150" s="9">
        <f>IF(ISNUMBER('Counter'!$E$4),IF('Counter'!$E$4+148&lt;='Counter'!$F$4,'Counter'!$E$4+148,""),"")</f>
        <v/>
      </c>
      <c r="B150">
        <f>IF(A150="",0,IF(SUMPRODUCT((ISNUMBER('Counter'!$B$8:$B$17)+ISNUMBER('Counter'!$C$8:$C$17)&gt;0)*(IF(ISNUMBER('Counter'!$B$8:$B$17),'Counter'!$B$8:$B$17,'Counter'!$E$4)&lt;=A150)*(IF(ISNUMBER('Counter'!$C$8:$C$17),'Counter'!$C$8:$C$17,'Counter'!$F$4)&gt;=A150))&gt;0,1,0))</f>
        <v/>
      </c>
      <c r="C150">
        <f>IF(B150=0,0,IF(SUMPRODUCT((ISNUMBER('Counter'!$B$8:$B$17)+ISNUMBER('Counter'!$C$8:$C$17)&gt;0)*(ISNUMBER('Counter'!$B$8:$B$17)*('Counter'!$B$8:$B$17=A150)+ISNUMBER('Counter'!$C$8:$C$17)*('Counter'!$C$8:$C$17=A150)&gt;0))&gt;0,0,1))</f>
        <v/>
      </c>
      <c r="D150">
        <f>SUM(B$2:B150)</f>
        <v/>
      </c>
      <c r="E150">
        <f>SUM(C$2:C150)</f>
        <v/>
      </c>
    </row>
    <row r="151">
      <c r="A151" s="9">
        <f>IF(ISNUMBER('Counter'!$E$4),IF('Counter'!$E$4+149&lt;='Counter'!$F$4,'Counter'!$E$4+149,""),"")</f>
        <v/>
      </c>
      <c r="B151">
        <f>IF(A151="",0,IF(SUMPRODUCT((ISNUMBER('Counter'!$B$8:$B$17)+ISNUMBER('Counter'!$C$8:$C$17)&gt;0)*(IF(ISNUMBER('Counter'!$B$8:$B$17),'Counter'!$B$8:$B$17,'Counter'!$E$4)&lt;=A151)*(IF(ISNUMBER('Counter'!$C$8:$C$17),'Counter'!$C$8:$C$17,'Counter'!$F$4)&gt;=A151))&gt;0,1,0))</f>
        <v/>
      </c>
      <c r="C151">
        <f>IF(B151=0,0,IF(SUMPRODUCT((ISNUMBER('Counter'!$B$8:$B$17)+ISNUMBER('Counter'!$C$8:$C$17)&gt;0)*(ISNUMBER('Counter'!$B$8:$B$17)*('Counter'!$B$8:$B$17=A151)+ISNUMBER('Counter'!$C$8:$C$17)*('Counter'!$C$8:$C$17=A151)&gt;0))&gt;0,0,1))</f>
        <v/>
      </c>
      <c r="D151">
        <f>SUM(B$2:B151)</f>
        <v/>
      </c>
      <c r="E151">
        <f>SUM(C$2:C151)</f>
        <v/>
      </c>
    </row>
    <row r="152">
      <c r="A152" s="9">
        <f>IF(ISNUMBER('Counter'!$E$4),IF('Counter'!$E$4+150&lt;='Counter'!$F$4,'Counter'!$E$4+150,""),"")</f>
        <v/>
      </c>
      <c r="B152">
        <f>IF(A152="",0,IF(SUMPRODUCT((ISNUMBER('Counter'!$B$8:$B$17)+ISNUMBER('Counter'!$C$8:$C$17)&gt;0)*(IF(ISNUMBER('Counter'!$B$8:$B$17),'Counter'!$B$8:$B$17,'Counter'!$E$4)&lt;=A152)*(IF(ISNUMBER('Counter'!$C$8:$C$17),'Counter'!$C$8:$C$17,'Counter'!$F$4)&gt;=A152))&gt;0,1,0))</f>
        <v/>
      </c>
      <c r="C152">
        <f>IF(B152=0,0,IF(SUMPRODUCT((ISNUMBER('Counter'!$B$8:$B$17)+ISNUMBER('Counter'!$C$8:$C$17)&gt;0)*(ISNUMBER('Counter'!$B$8:$B$17)*('Counter'!$B$8:$B$17=A152)+ISNUMBER('Counter'!$C$8:$C$17)*('Counter'!$C$8:$C$17=A152)&gt;0))&gt;0,0,1))</f>
        <v/>
      </c>
      <c r="D152">
        <f>SUM(B$2:B152)</f>
        <v/>
      </c>
      <c r="E152">
        <f>SUM(C$2:C152)</f>
        <v/>
      </c>
    </row>
    <row r="153">
      <c r="A153" s="9">
        <f>IF(ISNUMBER('Counter'!$E$4),IF('Counter'!$E$4+151&lt;='Counter'!$F$4,'Counter'!$E$4+151,""),"")</f>
        <v/>
      </c>
      <c r="B153">
        <f>IF(A153="",0,IF(SUMPRODUCT((ISNUMBER('Counter'!$B$8:$B$17)+ISNUMBER('Counter'!$C$8:$C$17)&gt;0)*(IF(ISNUMBER('Counter'!$B$8:$B$17),'Counter'!$B$8:$B$17,'Counter'!$E$4)&lt;=A153)*(IF(ISNUMBER('Counter'!$C$8:$C$17),'Counter'!$C$8:$C$17,'Counter'!$F$4)&gt;=A153))&gt;0,1,0))</f>
        <v/>
      </c>
      <c r="C153">
        <f>IF(B153=0,0,IF(SUMPRODUCT((ISNUMBER('Counter'!$B$8:$B$17)+ISNUMBER('Counter'!$C$8:$C$17)&gt;0)*(ISNUMBER('Counter'!$B$8:$B$17)*('Counter'!$B$8:$B$17=A153)+ISNUMBER('Counter'!$C$8:$C$17)*('Counter'!$C$8:$C$17=A153)&gt;0))&gt;0,0,1))</f>
        <v/>
      </c>
      <c r="D153">
        <f>SUM(B$2:B153)</f>
        <v/>
      </c>
      <c r="E153">
        <f>SUM(C$2:C153)</f>
        <v/>
      </c>
    </row>
    <row r="154">
      <c r="A154" s="9">
        <f>IF(ISNUMBER('Counter'!$E$4),IF('Counter'!$E$4+152&lt;='Counter'!$F$4,'Counter'!$E$4+152,""),"")</f>
        <v/>
      </c>
      <c r="B154">
        <f>IF(A154="",0,IF(SUMPRODUCT((ISNUMBER('Counter'!$B$8:$B$17)+ISNUMBER('Counter'!$C$8:$C$17)&gt;0)*(IF(ISNUMBER('Counter'!$B$8:$B$17),'Counter'!$B$8:$B$17,'Counter'!$E$4)&lt;=A154)*(IF(ISNUMBER('Counter'!$C$8:$C$17),'Counter'!$C$8:$C$17,'Counter'!$F$4)&gt;=A154))&gt;0,1,0))</f>
        <v/>
      </c>
      <c r="C154">
        <f>IF(B154=0,0,IF(SUMPRODUCT((ISNUMBER('Counter'!$B$8:$B$17)+ISNUMBER('Counter'!$C$8:$C$17)&gt;0)*(ISNUMBER('Counter'!$B$8:$B$17)*('Counter'!$B$8:$B$17=A154)+ISNUMBER('Counter'!$C$8:$C$17)*('Counter'!$C$8:$C$17=A154)&gt;0))&gt;0,0,1))</f>
        <v/>
      </c>
      <c r="D154">
        <f>SUM(B$2:B154)</f>
        <v/>
      </c>
      <c r="E154">
        <f>SUM(C$2:C154)</f>
        <v/>
      </c>
    </row>
    <row r="155">
      <c r="A155" s="9">
        <f>IF(ISNUMBER('Counter'!$E$4),IF('Counter'!$E$4+153&lt;='Counter'!$F$4,'Counter'!$E$4+153,""),"")</f>
        <v/>
      </c>
      <c r="B155">
        <f>IF(A155="",0,IF(SUMPRODUCT((ISNUMBER('Counter'!$B$8:$B$17)+ISNUMBER('Counter'!$C$8:$C$17)&gt;0)*(IF(ISNUMBER('Counter'!$B$8:$B$17),'Counter'!$B$8:$B$17,'Counter'!$E$4)&lt;=A155)*(IF(ISNUMBER('Counter'!$C$8:$C$17),'Counter'!$C$8:$C$17,'Counter'!$F$4)&gt;=A155))&gt;0,1,0))</f>
        <v/>
      </c>
      <c r="C155">
        <f>IF(B155=0,0,IF(SUMPRODUCT((ISNUMBER('Counter'!$B$8:$B$17)+ISNUMBER('Counter'!$C$8:$C$17)&gt;0)*(ISNUMBER('Counter'!$B$8:$B$17)*('Counter'!$B$8:$B$17=A155)+ISNUMBER('Counter'!$C$8:$C$17)*('Counter'!$C$8:$C$17=A155)&gt;0))&gt;0,0,1))</f>
        <v/>
      </c>
      <c r="D155">
        <f>SUM(B$2:B155)</f>
        <v/>
      </c>
      <c r="E155">
        <f>SUM(C$2:C155)</f>
        <v/>
      </c>
    </row>
    <row r="156">
      <c r="A156" s="9">
        <f>IF(ISNUMBER('Counter'!$E$4),IF('Counter'!$E$4+154&lt;='Counter'!$F$4,'Counter'!$E$4+154,""),"")</f>
        <v/>
      </c>
      <c r="B156">
        <f>IF(A156="",0,IF(SUMPRODUCT((ISNUMBER('Counter'!$B$8:$B$17)+ISNUMBER('Counter'!$C$8:$C$17)&gt;0)*(IF(ISNUMBER('Counter'!$B$8:$B$17),'Counter'!$B$8:$B$17,'Counter'!$E$4)&lt;=A156)*(IF(ISNUMBER('Counter'!$C$8:$C$17),'Counter'!$C$8:$C$17,'Counter'!$F$4)&gt;=A156))&gt;0,1,0))</f>
        <v/>
      </c>
      <c r="C156">
        <f>IF(B156=0,0,IF(SUMPRODUCT((ISNUMBER('Counter'!$B$8:$B$17)+ISNUMBER('Counter'!$C$8:$C$17)&gt;0)*(ISNUMBER('Counter'!$B$8:$B$17)*('Counter'!$B$8:$B$17=A156)+ISNUMBER('Counter'!$C$8:$C$17)*('Counter'!$C$8:$C$17=A156)&gt;0))&gt;0,0,1))</f>
        <v/>
      </c>
      <c r="D156">
        <f>SUM(B$2:B156)</f>
        <v/>
      </c>
      <c r="E156">
        <f>SUM(C$2:C156)</f>
        <v/>
      </c>
    </row>
    <row r="157">
      <c r="A157" s="9">
        <f>IF(ISNUMBER('Counter'!$E$4),IF('Counter'!$E$4+155&lt;='Counter'!$F$4,'Counter'!$E$4+155,""),"")</f>
        <v/>
      </c>
      <c r="B157">
        <f>IF(A157="",0,IF(SUMPRODUCT((ISNUMBER('Counter'!$B$8:$B$17)+ISNUMBER('Counter'!$C$8:$C$17)&gt;0)*(IF(ISNUMBER('Counter'!$B$8:$B$17),'Counter'!$B$8:$B$17,'Counter'!$E$4)&lt;=A157)*(IF(ISNUMBER('Counter'!$C$8:$C$17),'Counter'!$C$8:$C$17,'Counter'!$F$4)&gt;=A157))&gt;0,1,0))</f>
        <v/>
      </c>
      <c r="C157">
        <f>IF(B157=0,0,IF(SUMPRODUCT((ISNUMBER('Counter'!$B$8:$B$17)+ISNUMBER('Counter'!$C$8:$C$17)&gt;0)*(ISNUMBER('Counter'!$B$8:$B$17)*('Counter'!$B$8:$B$17=A157)+ISNUMBER('Counter'!$C$8:$C$17)*('Counter'!$C$8:$C$17=A157)&gt;0))&gt;0,0,1))</f>
        <v/>
      </c>
      <c r="D157">
        <f>SUM(B$2:B157)</f>
        <v/>
      </c>
      <c r="E157">
        <f>SUM(C$2:C157)</f>
        <v/>
      </c>
    </row>
    <row r="158">
      <c r="A158" s="9">
        <f>IF(ISNUMBER('Counter'!$E$4),IF('Counter'!$E$4+156&lt;='Counter'!$F$4,'Counter'!$E$4+156,""),"")</f>
        <v/>
      </c>
      <c r="B158">
        <f>IF(A158="",0,IF(SUMPRODUCT((ISNUMBER('Counter'!$B$8:$B$17)+ISNUMBER('Counter'!$C$8:$C$17)&gt;0)*(IF(ISNUMBER('Counter'!$B$8:$B$17),'Counter'!$B$8:$B$17,'Counter'!$E$4)&lt;=A158)*(IF(ISNUMBER('Counter'!$C$8:$C$17),'Counter'!$C$8:$C$17,'Counter'!$F$4)&gt;=A158))&gt;0,1,0))</f>
        <v/>
      </c>
      <c r="C158">
        <f>IF(B158=0,0,IF(SUMPRODUCT((ISNUMBER('Counter'!$B$8:$B$17)+ISNUMBER('Counter'!$C$8:$C$17)&gt;0)*(ISNUMBER('Counter'!$B$8:$B$17)*('Counter'!$B$8:$B$17=A158)+ISNUMBER('Counter'!$C$8:$C$17)*('Counter'!$C$8:$C$17=A158)&gt;0))&gt;0,0,1))</f>
        <v/>
      </c>
      <c r="D158">
        <f>SUM(B$2:B158)</f>
        <v/>
      </c>
      <c r="E158">
        <f>SUM(C$2:C158)</f>
        <v/>
      </c>
    </row>
    <row r="159">
      <c r="A159" s="9">
        <f>IF(ISNUMBER('Counter'!$E$4),IF('Counter'!$E$4+157&lt;='Counter'!$F$4,'Counter'!$E$4+157,""),"")</f>
        <v/>
      </c>
      <c r="B159">
        <f>IF(A159="",0,IF(SUMPRODUCT((ISNUMBER('Counter'!$B$8:$B$17)+ISNUMBER('Counter'!$C$8:$C$17)&gt;0)*(IF(ISNUMBER('Counter'!$B$8:$B$17),'Counter'!$B$8:$B$17,'Counter'!$E$4)&lt;=A159)*(IF(ISNUMBER('Counter'!$C$8:$C$17),'Counter'!$C$8:$C$17,'Counter'!$F$4)&gt;=A159))&gt;0,1,0))</f>
        <v/>
      </c>
      <c r="C159">
        <f>IF(B159=0,0,IF(SUMPRODUCT((ISNUMBER('Counter'!$B$8:$B$17)+ISNUMBER('Counter'!$C$8:$C$17)&gt;0)*(ISNUMBER('Counter'!$B$8:$B$17)*('Counter'!$B$8:$B$17=A159)+ISNUMBER('Counter'!$C$8:$C$17)*('Counter'!$C$8:$C$17=A159)&gt;0))&gt;0,0,1))</f>
        <v/>
      </c>
      <c r="D159">
        <f>SUM(B$2:B159)</f>
        <v/>
      </c>
      <c r="E159">
        <f>SUM(C$2:C159)</f>
        <v/>
      </c>
    </row>
    <row r="160">
      <c r="A160" s="9">
        <f>IF(ISNUMBER('Counter'!$E$4),IF('Counter'!$E$4+158&lt;='Counter'!$F$4,'Counter'!$E$4+158,""),"")</f>
        <v/>
      </c>
      <c r="B160">
        <f>IF(A160="",0,IF(SUMPRODUCT((ISNUMBER('Counter'!$B$8:$B$17)+ISNUMBER('Counter'!$C$8:$C$17)&gt;0)*(IF(ISNUMBER('Counter'!$B$8:$B$17),'Counter'!$B$8:$B$17,'Counter'!$E$4)&lt;=A160)*(IF(ISNUMBER('Counter'!$C$8:$C$17),'Counter'!$C$8:$C$17,'Counter'!$F$4)&gt;=A160))&gt;0,1,0))</f>
        <v/>
      </c>
      <c r="C160">
        <f>IF(B160=0,0,IF(SUMPRODUCT((ISNUMBER('Counter'!$B$8:$B$17)+ISNUMBER('Counter'!$C$8:$C$17)&gt;0)*(ISNUMBER('Counter'!$B$8:$B$17)*('Counter'!$B$8:$B$17=A160)+ISNUMBER('Counter'!$C$8:$C$17)*('Counter'!$C$8:$C$17=A160)&gt;0))&gt;0,0,1))</f>
        <v/>
      </c>
      <c r="D160">
        <f>SUM(B$2:B160)</f>
        <v/>
      </c>
      <c r="E160">
        <f>SUM(C$2:C160)</f>
        <v/>
      </c>
    </row>
    <row r="161">
      <c r="A161" s="9">
        <f>IF(ISNUMBER('Counter'!$E$4),IF('Counter'!$E$4+159&lt;='Counter'!$F$4,'Counter'!$E$4+159,""),"")</f>
        <v/>
      </c>
      <c r="B161">
        <f>IF(A161="",0,IF(SUMPRODUCT((ISNUMBER('Counter'!$B$8:$B$17)+ISNUMBER('Counter'!$C$8:$C$17)&gt;0)*(IF(ISNUMBER('Counter'!$B$8:$B$17),'Counter'!$B$8:$B$17,'Counter'!$E$4)&lt;=A161)*(IF(ISNUMBER('Counter'!$C$8:$C$17),'Counter'!$C$8:$C$17,'Counter'!$F$4)&gt;=A161))&gt;0,1,0))</f>
        <v/>
      </c>
      <c r="C161">
        <f>IF(B161=0,0,IF(SUMPRODUCT((ISNUMBER('Counter'!$B$8:$B$17)+ISNUMBER('Counter'!$C$8:$C$17)&gt;0)*(ISNUMBER('Counter'!$B$8:$B$17)*('Counter'!$B$8:$B$17=A161)+ISNUMBER('Counter'!$C$8:$C$17)*('Counter'!$C$8:$C$17=A161)&gt;0))&gt;0,0,1))</f>
        <v/>
      </c>
      <c r="D161">
        <f>SUM(B$2:B161)</f>
        <v/>
      </c>
      <c r="E161">
        <f>SUM(C$2:C161)</f>
        <v/>
      </c>
    </row>
    <row r="162">
      <c r="A162" s="9">
        <f>IF(ISNUMBER('Counter'!$E$4),IF('Counter'!$E$4+160&lt;='Counter'!$F$4,'Counter'!$E$4+160,""),"")</f>
        <v/>
      </c>
      <c r="B162">
        <f>IF(A162="",0,IF(SUMPRODUCT((ISNUMBER('Counter'!$B$8:$B$17)+ISNUMBER('Counter'!$C$8:$C$17)&gt;0)*(IF(ISNUMBER('Counter'!$B$8:$B$17),'Counter'!$B$8:$B$17,'Counter'!$E$4)&lt;=A162)*(IF(ISNUMBER('Counter'!$C$8:$C$17),'Counter'!$C$8:$C$17,'Counter'!$F$4)&gt;=A162))&gt;0,1,0))</f>
        <v/>
      </c>
      <c r="C162">
        <f>IF(B162=0,0,IF(SUMPRODUCT((ISNUMBER('Counter'!$B$8:$B$17)+ISNUMBER('Counter'!$C$8:$C$17)&gt;0)*(ISNUMBER('Counter'!$B$8:$B$17)*('Counter'!$B$8:$B$17=A162)+ISNUMBER('Counter'!$C$8:$C$17)*('Counter'!$C$8:$C$17=A162)&gt;0))&gt;0,0,1))</f>
        <v/>
      </c>
      <c r="D162">
        <f>SUM(B$2:B162)</f>
        <v/>
      </c>
      <c r="E162">
        <f>SUM(C$2:C162)</f>
        <v/>
      </c>
    </row>
    <row r="163">
      <c r="A163" s="9">
        <f>IF(ISNUMBER('Counter'!$E$4),IF('Counter'!$E$4+161&lt;='Counter'!$F$4,'Counter'!$E$4+161,""),"")</f>
        <v/>
      </c>
      <c r="B163">
        <f>IF(A163="",0,IF(SUMPRODUCT((ISNUMBER('Counter'!$B$8:$B$17)+ISNUMBER('Counter'!$C$8:$C$17)&gt;0)*(IF(ISNUMBER('Counter'!$B$8:$B$17),'Counter'!$B$8:$B$17,'Counter'!$E$4)&lt;=A163)*(IF(ISNUMBER('Counter'!$C$8:$C$17),'Counter'!$C$8:$C$17,'Counter'!$F$4)&gt;=A163))&gt;0,1,0))</f>
        <v/>
      </c>
      <c r="C163">
        <f>IF(B163=0,0,IF(SUMPRODUCT((ISNUMBER('Counter'!$B$8:$B$17)+ISNUMBER('Counter'!$C$8:$C$17)&gt;0)*(ISNUMBER('Counter'!$B$8:$B$17)*('Counter'!$B$8:$B$17=A163)+ISNUMBER('Counter'!$C$8:$C$17)*('Counter'!$C$8:$C$17=A163)&gt;0))&gt;0,0,1))</f>
        <v/>
      </c>
      <c r="D163">
        <f>SUM(B$2:B163)</f>
        <v/>
      </c>
      <c r="E163">
        <f>SUM(C$2:C163)</f>
        <v/>
      </c>
    </row>
    <row r="164">
      <c r="A164" s="9">
        <f>IF(ISNUMBER('Counter'!$E$4),IF('Counter'!$E$4+162&lt;='Counter'!$F$4,'Counter'!$E$4+162,""),"")</f>
        <v/>
      </c>
      <c r="B164">
        <f>IF(A164="",0,IF(SUMPRODUCT((ISNUMBER('Counter'!$B$8:$B$17)+ISNUMBER('Counter'!$C$8:$C$17)&gt;0)*(IF(ISNUMBER('Counter'!$B$8:$B$17),'Counter'!$B$8:$B$17,'Counter'!$E$4)&lt;=A164)*(IF(ISNUMBER('Counter'!$C$8:$C$17),'Counter'!$C$8:$C$17,'Counter'!$F$4)&gt;=A164))&gt;0,1,0))</f>
        <v/>
      </c>
      <c r="C164">
        <f>IF(B164=0,0,IF(SUMPRODUCT((ISNUMBER('Counter'!$B$8:$B$17)+ISNUMBER('Counter'!$C$8:$C$17)&gt;0)*(ISNUMBER('Counter'!$B$8:$B$17)*('Counter'!$B$8:$B$17=A164)+ISNUMBER('Counter'!$C$8:$C$17)*('Counter'!$C$8:$C$17=A164)&gt;0))&gt;0,0,1))</f>
        <v/>
      </c>
      <c r="D164">
        <f>SUM(B$2:B164)</f>
        <v/>
      </c>
      <c r="E164">
        <f>SUM(C$2:C164)</f>
        <v/>
      </c>
    </row>
    <row r="165">
      <c r="A165" s="9">
        <f>IF(ISNUMBER('Counter'!$E$4),IF('Counter'!$E$4+163&lt;='Counter'!$F$4,'Counter'!$E$4+163,""),"")</f>
        <v/>
      </c>
      <c r="B165">
        <f>IF(A165="",0,IF(SUMPRODUCT((ISNUMBER('Counter'!$B$8:$B$17)+ISNUMBER('Counter'!$C$8:$C$17)&gt;0)*(IF(ISNUMBER('Counter'!$B$8:$B$17),'Counter'!$B$8:$B$17,'Counter'!$E$4)&lt;=A165)*(IF(ISNUMBER('Counter'!$C$8:$C$17),'Counter'!$C$8:$C$17,'Counter'!$F$4)&gt;=A165))&gt;0,1,0))</f>
        <v/>
      </c>
      <c r="C165">
        <f>IF(B165=0,0,IF(SUMPRODUCT((ISNUMBER('Counter'!$B$8:$B$17)+ISNUMBER('Counter'!$C$8:$C$17)&gt;0)*(ISNUMBER('Counter'!$B$8:$B$17)*('Counter'!$B$8:$B$17=A165)+ISNUMBER('Counter'!$C$8:$C$17)*('Counter'!$C$8:$C$17=A165)&gt;0))&gt;0,0,1))</f>
        <v/>
      </c>
      <c r="D165">
        <f>SUM(B$2:B165)</f>
        <v/>
      </c>
      <c r="E165">
        <f>SUM(C$2:C165)</f>
        <v/>
      </c>
    </row>
    <row r="166">
      <c r="A166" s="9">
        <f>IF(ISNUMBER('Counter'!$E$4),IF('Counter'!$E$4+164&lt;='Counter'!$F$4,'Counter'!$E$4+164,""),"")</f>
        <v/>
      </c>
      <c r="B166">
        <f>IF(A166="",0,IF(SUMPRODUCT((ISNUMBER('Counter'!$B$8:$B$17)+ISNUMBER('Counter'!$C$8:$C$17)&gt;0)*(IF(ISNUMBER('Counter'!$B$8:$B$17),'Counter'!$B$8:$B$17,'Counter'!$E$4)&lt;=A166)*(IF(ISNUMBER('Counter'!$C$8:$C$17),'Counter'!$C$8:$C$17,'Counter'!$F$4)&gt;=A166))&gt;0,1,0))</f>
        <v/>
      </c>
      <c r="C166">
        <f>IF(B166=0,0,IF(SUMPRODUCT((ISNUMBER('Counter'!$B$8:$B$17)+ISNUMBER('Counter'!$C$8:$C$17)&gt;0)*(ISNUMBER('Counter'!$B$8:$B$17)*('Counter'!$B$8:$B$17=A166)+ISNUMBER('Counter'!$C$8:$C$17)*('Counter'!$C$8:$C$17=A166)&gt;0))&gt;0,0,1))</f>
        <v/>
      </c>
      <c r="D166">
        <f>SUM(B$2:B166)</f>
        <v/>
      </c>
      <c r="E166">
        <f>SUM(C$2:C166)</f>
        <v/>
      </c>
    </row>
    <row r="167">
      <c r="A167" s="9">
        <f>IF(ISNUMBER('Counter'!$E$4),IF('Counter'!$E$4+165&lt;='Counter'!$F$4,'Counter'!$E$4+165,""),"")</f>
        <v/>
      </c>
      <c r="B167">
        <f>IF(A167="",0,IF(SUMPRODUCT((ISNUMBER('Counter'!$B$8:$B$17)+ISNUMBER('Counter'!$C$8:$C$17)&gt;0)*(IF(ISNUMBER('Counter'!$B$8:$B$17),'Counter'!$B$8:$B$17,'Counter'!$E$4)&lt;=A167)*(IF(ISNUMBER('Counter'!$C$8:$C$17),'Counter'!$C$8:$C$17,'Counter'!$F$4)&gt;=A167))&gt;0,1,0))</f>
        <v/>
      </c>
      <c r="C167">
        <f>IF(B167=0,0,IF(SUMPRODUCT((ISNUMBER('Counter'!$B$8:$B$17)+ISNUMBER('Counter'!$C$8:$C$17)&gt;0)*(ISNUMBER('Counter'!$B$8:$B$17)*('Counter'!$B$8:$B$17=A167)+ISNUMBER('Counter'!$C$8:$C$17)*('Counter'!$C$8:$C$17=A167)&gt;0))&gt;0,0,1))</f>
        <v/>
      </c>
      <c r="D167">
        <f>SUM(B$2:B167)</f>
        <v/>
      </c>
      <c r="E167">
        <f>SUM(C$2:C167)</f>
        <v/>
      </c>
    </row>
    <row r="168">
      <c r="A168" s="9">
        <f>IF(ISNUMBER('Counter'!$E$4),IF('Counter'!$E$4+166&lt;='Counter'!$F$4,'Counter'!$E$4+166,""),"")</f>
        <v/>
      </c>
      <c r="B168">
        <f>IF(A168="",0,IF(SUMPRODUCT((ISNUMBER('Counter'!$B$8:$B$17)+ISNUMBER('Counter'!$C$8:$C$17)&gt;0)*(IF(ISNUMBER('Counter'!$B$8:$B$17),'Counter'!$B$8:$B$17,'Counter'!$E$4)&lt;=A168)*(IF(ISNUMBER('Counter'!$C$8:$C$17),'Counter'!$C$8:$C$17,'Counter'!$F$4)&gt;=A168))&gt;0,1,0))</f>
        <v/>
      </c>
      <c r="C168">
        <f>IF(B168=0,0,IF(SUMPRODUCT((ISNUMBER('Counter'!$B$8:$B$17)+ISNUMBER('Counter'!$C$8:$C$17)&gt;0)*(ISNUMBER('Counter'!$B$8:$B$17)*('Counter'!$B$8:$B$17=A168)+ISNUMBER('Counter'!$C$8:$C$17)*('Counter'!$C$8:$C$17=A168)&gt;0))&gt;0,0,1))</f>
        <v/>
      </c>
      <c r="D168">
        <f>SUM(B$2:B168)</f>
        <v/>
      </c>
      <c r="E168">
        <f>SUM(C$2:C168)</f>
        <v/>
      </c>
    </row>
    <row r="169">
      <c r="A169" s="9">
        <f>IF(ISNUMBER('Counter'!$E$4),IF('Counter'!$E$4+167&lt;='Counter'!$F$4,'Counter'!$E$4+167,""),"")</f>
        <v/>
      </c>
      <c r="B169">
        <f>IF(A169="",0,IF(SUMPRODUCT((ISNUMBER('Counter'!$B$8:$B$17)+ISNUMBER('Counter'!$C$8:$C$17)&gt;0)*(IF(ISNUMBER('Counter'!$B$8:$B$17),'Counter'!$B$8:$B$17,'Counter'!$E$4)&lt;=A169)*(IF(ISNUMBER('Counter'!$C$8:$C$17),'Counter'!$C$8:$C$17,'Counter'!$F$4)&gt;=A169))&gt;0,1,0))</f>
        <v/>
      </c>
      <c r="C169">
        <f>IF(B169=0,0,IF(SUMPRODUCT((ISNUMBER('Counter'!$B$8:$B$17)+ISNUMBER('Counter'!$C$8:$C$17)&gt;0)*(ISNUMBER('Counter'!$B$8:$B$17)*('Counter'!$B$8:$B$17=A169)+ISNUMBER('Counter'!$C$8:$C$17)*('Counter'!$C$8:$C$17=A169)&gt;0))&gt;0,0,1))</f>
        <v/>
      </c>
      <c r="D169">
        <f>SUM(B$2:B169)</f>
        <v/>
      </c>
      <c r="E169">
        <f>SUM(C$2:C169)</f>
        <v/>
      </c>
    </row>
    <row r="170">
      <c r="A170" s="9">
        <f>IF(ISNUMBER('Counter'!$E$4),IF('Counter'!$E$4+168&lt;='Counter'!$F$4,'Counter'!$E$4+168,""),"")</f>
        <v/>
      </c>
      <c r="B170">
        <f>IF(A170="",0,IF(SUMPRODUCT((ISNUMBER('Counter'!$B$8:$B$17)+ISNUMBER('Counter'!$C$8:$C$17)&gt;0)*(IF(ISNUMBER('Counter'!$B$8:$B$17),'Counter'!$B$8:$B$17,'Counter'!$E$4)&lt;=A170)*(IF(ISNUMBER('Counter'!$C$8:$C$17),'Counter'!$C$8:$C$17,'Counter'!$F$4)&gt;=A170))&gt;0,1,0))</f>
        <v/>
      </c>
      <c r="C170">
        <f>IF(B170=0,0,IF(SUMPRODUCT((ISNUMBER('Counter'!$B$8:$B$17)+ISNUMBER('Counter'!$C$8:$C$17)&gt;0)*(ISNUMBER('Counter'!$B$8:$B$17)*('Counter'!$B$8:$B$17=A170)+ISNUMBER('Counter'!$C$8:$C$17)*('Counter'!$C$8:$C$17=A170)&gt;0))&gt;0,0,1))</f>
        <v/>
      </c>
      <c r="D170">
        <f>SUM(B$2:B170)</f>
        <v/>
      </c>
      <c r="E170">
        <f>SUM(C$2:C170)</f>
        <v/>
      </c>
    </row>
    <row r="171">
      <c r="A171" s="9">
        <f>IF(ISNUMBER('Counter'!$E$4),IF('Counter'!$E$4+169&lt;='Counter'!$F$4,'Counter'!$E$4+169,""),"")</f>
        <v/>
      </c>
      <c r="B171">
        <f>IF(A171="",0,IF(SUMPRODUCT((ISNUMBER('Counter'!$B$8:$B$17)+ISNUMBER('Counter'!$C$8:$C$17)&gt;0)*(IF(ISNUMBER('Counter'!$B$8:$B$17),'Counter'!$B$8:$B$17,'Counter'!$E$4)&lt;=A171)*(IF(ISNUMBER('Counter'!$C$8:$C$17),'Counter'!$C$8:$C$17,'Counter'!$F$4)&gt;=A171))&gt;0,1,0))</f>
        <v/>
      </c>
      <c r="C171">
        <f>IF(B171=0,0,IF(SUMPRODUCT((ISNUMBER('Counter'!$B$8:$B$17)+ISNUMBER('Counter'!$C$8:$C$17)&gt;0)*(ISNUMBER('Counter'!$B$8:$B$17)*('Counter'!$B$8:$B$17=A171)+ISNUMBER('Counter'!$C$8:$C$17)*('Counter'!$C$8:$C$17=A171)&gt;0))&gt;0,0,1))</f>
        <v/>
      </c>
      <c r="D171">
        <f>SUM(B$2:B171)</f>
        <v/>
      </c>
      <c r="E171">
        <f>SUM(C$2:C171)</f>
        <v/>
      </c>
    </row>
    <row r="172">
      <c r="A172" s="9">
        <f>IF(ISNUMBER('Counter'!$E$4),IF('Counter'!$E$4+170&lt;='Counter'!$F$4,'Counter'!$E$4+170,""),"")</f>
        <v/>
      </c>
      <c r="B172">
        <f>IF(A172="",0,IF(SUMPRODUCT((ISNUMBER('Counter'!$B$8:$B$17)+ISNUMBER('Counter'!$C$8:$C$17)&gt;0)*(IF(ISNUMBER('Counter'!$B$8:$B$17),'Counter'!$B$8:$B$17,'Counter'!$E$4)&lt;=A172)*(IF(ISNUMBER('Counter'!$C$8:$C$17),'Counter'!$C$8:$C$17,'Counter'!$F$4)&gt;=A172))&gt;0,1,0))</f>
        <v/>
      </c>
      <c r="C172">
        <f>IF(B172=0,0,IF(SUMPRODUCT((ISNUMBER('Counter'!$B$8:$B$17)+ISNUMBER('Counter'!$C$8:$C$17)&gt;0)*(ISNUMBER('Counter'!$B$8:$B$17)*('Counter'!$B$8:$B$17=A172)+ISNUMBER('Counter'!$C$8:$C$17)*('Counter'!$C$8:$C$17=A172)&gt;0))&gt;0,0,1))</f>
        <v/>
      </c>
      <c r="D172">
        <f>SUM(B$2:B172)</f>
        <v/>
      </c>
      <c r="E172">
        <f>SUM(C$2:C172)</f>
        <v/>
      </c>
    </row>
    <row r="173">
      <c r="A173" s="9">
        <f>IF(ISNUMBER('Counter'!$E$4),IF('Counter'!$E$4+171&lt;='Counter'!$F$4,'Counter'!$E$4+171,""),"")</f>
        <v/>
      </c>
      <c r="B173">
        <f>IF(A173="",0,IF(SUMPRODUCT((ISNUMBER('Counter'!$B$8:$B$17)+ISNUMBER('Counter'!$C$8:$C$17)&gt;0)*(IF(ISNUMBER('Counter'!$B$8:$B$17),'Counter'!$B$8:$B$17,'Counter'!$E$4)&lt;=A173)*(IF(ISNUMBER('Counter'!$C$8:$C$17),'Counter'!$C$8:$C$17,'Counter'!$F$4)&gt;=A173))&gt;0,1,0))</f>
        <v/>
      </c>
      <c r="C173">
        <f>IF(B173=0,0,IF(SUMPRODUCT((ISNUMBER('Counter'!$B$8:$B$17)+ISNUMBER('Counter'!$C$8:$C$17)&gt;0)*(ISNUMBER('Counter'!$B$8:$B$17)*('Counter'!$B$8:$B$17=A173)+ISNUMBER('Counter'!$C$8:$C$17)*('Counter'!$C$8:$C$17=A173)&gt;0))&gt;0,0,1))</f>
        <v/>
      </c>
      <c r="D173">
        <f>SUM(B$2:B173)</f>
        <v/>
      </c>
      <c r="E173">
        <f>SUM(C$2:C173)</f>
        <v/>
      </c>
    </row>
    <row r="174">
      <c r="A174" s="9">
        <f>IF(ISNUMBER('Counter'!$E$4),IF('Counter'!$E$4+172&lt;='Counter'!$F$4,'Counter'!$E$4+172,""),"")</f>
        <v/>
      </c>
      <c r="B174">
        <f>IF(A174="",0,IF(SUMPRODUCT((ISNUMBER('Counter'!$B$8:$B$17)+ISNUMBER('Counter'!$C$8:$C$17)&gt;0)*(IF(ISNUMBER('Counter'!$B$8:$B$17),'Counter'!$B$8:$B$17,'Counter'!$E$4)&lt;=A174)*(IF(ISNUMBER('Counter'!$C$8:$C$17),'Counter'!$C$8:$C$17,'Counter'!$F$4)&gt;=A174))&gt;0,1,0))</f>
        <v/>
      </c>
      <c r="C174">
        <f>IF(B174=0,0,IF(SUMPRODUCT((ISNUMBER('Counter'!$B$8:$B$17)+ISNUMBER('Counter'!$C$8:$C$17)&gt;0)*(ISNUMBER('Counter'!$B$8:$B$17)*('Counter'!$B$8:$B$17=A174)+ISNUMBER('Counter'!$C$8:$C$17)*('Counter'!$C$8:$C$17=A174)&gt;0))&gt;0,0,1))</f>
        <v/>
      </c>
      <c r="D174">
        <f>SUM(B$2:B174)</f>
        <v/>
      </c>
      <c r="E174">
        <f>SUM(C$2:C174)</f>
        <v/>
      </c>
    </row>
    <row r="175">
      <c r="A175" s="9">
        <f>IF(ISNUMBER('Counter'!$E$4),IF('Counter'!$E$4+173&lt;='Counter'!$F$4,'Counter'!$E$4+173,""),"")</f>
        <v/>
      </c>
      <c r="B175">
        <f>IF(A175="",0,IF(SUMPRODUCT((ISNUMBER('Counter'!$B$8:$B$17)+ISNUMBER('Counter'!$C$8:$C$17)&gt;0)*(IF(ISNUMBER('Counter'!$B$8:$B$17),'Counter'!$B$8:$B$17,'Counter'!$E$4)&lt;=A175)*(IF(ISNUMBER('Counter'!$C$8:$C$17),'Counter'!$C$8:$C$17,'Counter'!$F$4)&gt;=A175))&gt;0,1,0))</f>
        <v/>
      </c>
      <c r="C175">
        <f>IF(B175=0,0,IF(SUMPRODUCT((ISNUMBER('Counter'!$B$8:$B$17)+ISNUMBER('Counter'!$C$8:$C$17)&gt;0)*(ISNUMBER('Counter'!$B$8:$B$17)*('Counter'!$B$8:$B$17=A175)+ISNUMBER('Counter'!$C$8:$C$17)*('Counter'!$C$8:$C$17=A175)&gt;0))&gt;0,0,1))</f>
        <v/>
      </c>
      <c r="D175">
        <f>SUM(B$2:B175)</f>
        <v/>
      </c>
      <c r="E175">
        <f>SUM(C$2:C175)</f>
        <v/>
      </c>
    </row>
    <row r="176">
      <c r="A176" s="9">
        <f>IF(ISNUMBER('Counter'!$E$4),IF('Counter'!$E$4+174&lt;='Counter'!$F$4,'Counter'!$E$4+174,""),"")</f>
        <v/>
      </c>
      <c r="B176">
        <f>IF(A176="",0,IF(SUMPRODUCT((ISNUMBER('Counter'!$B$8:$B$17)+ISNUMBER('Counter'!$C$8:$C$17)&gt;0)*(IF(ISNUMBER('Counter'!$B$8:$B$17),'Counter'!$B$8:$B$17,'Counter'!$E$4)&lt;=A176)*(IF(ISNUMBER('Counter'!$C$8:$C$17),'Counter'!$C$8:$C$17,'Counter'!$F$4)&gt;=A176))&gt;0,1,0))</f>
        <v/>
      </c>
      <c r="C176">
        <f>IF(B176=0,0,IF(SUMPRODUCT((ISNUMBER('Counter'!$B$8:$B$17)+ISNUMBER('Counter'!$C$8:$C$17)&gt;0)*(ISNUMBER('Counter'!$B$8:$B$17)*('Counter'!$B$8:$B$17=A176)+ISNUMBER('Counter'!$C$8:$C$17)*('Counter'!$C$8:$C$17=A176)&gt;0))&gt;0,0,1))</f>
        <v/>
      </c>
      <c r="D176">
        <f>SUM(B$2:B176)</f>
        <v/>
      </c>
      <c r="E176">
        <f>SUM(C$2:C176)</f>
        <v/>
      </c>
    </row>
    <row r="177">
      <c r="A177" s="9">
        <f>IF(ISNUMBER('Counter'!$E$4),IF('Counter'!$E$4+175&lt;='Counter'!$F$4,'Counter'!$E$4+175,""),"")</f>
        <v/>
      </c>
      <c r="B177">
        <f>IF(A177="",0,IF(SUMPRODUCT((ISNUMBER('Counter'!$B$8:$B$17)+ISNUMBER('Counter'!$C$8:$C$17)&gt;0)*(IF(ISNUMBER('Counter'!$B$8:$B$17),'Counter'!$B$8:$B$17,'Counter'!$E$4)&lt;=A177)*(IF(ISNUMBER('Counter'!$C$8:$C$17),'Counter'!$C$8:$C$17,'Counter'!$F$4)&gt;=A177))&gt;0,1,0))</f>
        <v/>
      </c>
      <c r="C177">
        <f>IF(B177=0,0,IF(SUMPRODUCT((ISNUMBER('Counter'!$B$8:$B$17)+ISNUMBER('Counter'!$C$8:$C$17)&gt;0)*(ISNUMBER('Counter'!$B$8:$B$17)*('Counter'!$B$8:$B$17=A177)+ISNUMBER('Counter'!$C$8:$C$17)*('Counter'!$C$8:$C$17=A177)&gt;0))&gt;0,0,1))</f>
        <v/>
      </c>
      <c r="D177">
        <f>SUM(B$2:B177)</f>
        <v/>
      </c>
      <c r="E177">
        <f>SUM(C$2:C177)</f>
        <v/>
      </c>
    </row>
    <row r="178">
      <c r="A178" s="9">
        <f>IF(ISNUMBER('Counter'!$E$4),IF('Counter'!$E$4+176&lt;='Counter'!$F$4,'Counter'!$E$4+176,""),"")</f>
        <v/>
      </c>
      <c r="B178">
        <f>IF(A178="",0,IF(SUMPRODUCT((ISNUMBER('Counter'!$B$8:$B$17)+ISNUMBER('Counter'!$C$8:$C$17)&gt;0)*(IF(ISNUMBER('Counter'!$B$8:$B$17),'Counter'!$B$8:$B$17,'Counter'!$E$4)&lt;=A178)*(IF(ISNUMBER('Counter'!$C$8:$C$17),'Counter'!$C$8:$C$17,'Counter'!$F$4)&gt;=A178))&gt;0,1,0))</f>
        <v/>
      </c>
      <c r="C178">
        <f>IF(B178=0,0,IF(SUMPRODUCT((ISNUMBER('Counter'!$B$8:$B$17)+ISNUMBER('Counter'!$C$8:$C$17)&gt;0)*(ISNUMBER('Counter'!$B$8:$B$17)*('Counter'!$B$8:$B$17=A178)+ISNUMBER('Counter'!$C$8:$C$17)*('Counter'!$C$8:$C$17=A178)&gt;0))&gt;0,0,1))</f>
        <v/>
      </c>
      <c r="D178">
        <f>SUM(B$2:B178)</f>
        <v/>
      </c>
      <c r="E178">
        <f>SUM(C$2:C178)</f>
        <v/>
      </c>
    </row>
    <row r="179">
      <c r="A179" s="9">
        <f>IF(ISNUMBER('Counter'!$E$4),IF('Counter'!$E$4+177&lt;='Counter'!$F$4,'Counter'!$E$4+177,""),"")</f>
        <v/>
      </c>
      <c r="B179">
        <f>IF(A179="",0,IF(SUMPRODUCT((ISNUMBER('Counter'!$B$8:$B$17)+ISNUMBER('Counter'!$C$8:$C$17)&gt;0)*(IF(ISNUMBER('Counter'!$B$8:$B$17),'Counter'!$B$8:$B$17,'Counter'!$E$4)&lt;=A179)*(IF(ISNUMBER('Counter'!$C$8:$C$17),'Counter'!$C$8:$C$17,'Counter'!$F$4)&gt;=A179))&gt;0,1,0))</f>
        <v/>
      </c>
      <c r="C179">
        <f>IF(B179=0,0,IF(SUMPRODUCT((ISNUMBER('Counter'!$B$8:$B$17)+ISNUMBER('Counter'!$C$8:$C$17)&gt;0)*(ISNUMBER('Counter'!$B$8:$B$17)*('Counter'!$B$8:$B$17=A179)+ISNUMBER('Counter'!$C$8:$C$17)*('Counter'!$C$8:$C$17=A179)&gt;0))&gt;0,0,1))</f>
        <v/>
      </c>
      <c r="D179">
        <f>SUM(B$2:B179)</f>
        <v/>
      </c>
      <c r="E179">
        <f>SUM(C$2:C179)</f>
        <v/>
      </c>
    </row>
    <row r="180">
      <c r="A180" s="9">
        <f>IF(ISNUMBER('Counter'!$E$4),IF('Counter'!$E$4+178&lt;='Counter'!$F$4,'Counter'!$E$4+178,""),"")</f>
        <v/>
      </c>
      <c r="B180">
        <f>IF(A180="",0,IF(SUMPRODUCT((ISNUMBER('Counter'!$B$8:$B$17)+ISNUMBER('Counter'!$C$8:$C$17)&gt;0)*(IF(ISNUMBER('Counter'!$B$8:$B$17),'Counter'!$B$8:$B$17,'Counter'!$E$4)&lt;=A180)*(IF(ISNUMBER('Counter'!$C$8:$C$17),'Counter'!$C$8:$C$17,'Counter'!$F$4)&gt;=A180))&gt;0,1,0))</f>
        <v/>
      </c>
      <c r="C180">
        <f>IF(B180=0,0,IF(SUMPRODUCT((ISNUMBER('Counter'!$B$8:$B$17)+ISNUMBER('Counter'!$C$8:$C$17)&gt;0)*(ISNUMBER('Counter'!$B$8:$B$17)*('Counter'!$B$8:$B$17=A180)+ISNUMBER('Counter'!$C$8:$C$17)*('Counter'!$C$8:$C$17=A180)&gt;0))&gt;0,0,1))</f>
        <v/>
      </c>
      <c r="D180">
        <f>SUM(B$2:B180)</f>
        <v/>
      </c>
      <c r="E180">
        <f>SUM(C$2:C180)</f>
        <v/>
      </c>
    </row>
    <row r="181">
      <c r="A181" s="9">
        <f>IF(ISNUMBER('Counter'!$E$4),IF('Counter'!$E$4+179&lt;='Counter'!$F$4,'Counter'!$E$4+179,""),"")</f>
        <v/>
      </c>
      <c r="B181">
        <f>IF(A181="",0,IF(SUMPRODUCT((ISNUMBER('Counter'!$B$8:$B$17)+ISNUMBER('Counter'!$C$8:$C$17)&gt;0)*(IF(ISNUMBER('Counter'!$B$8:$B$17),'Counter'!$B$8:$B$17,'Counter'!$E$4)&lt;=A181)*(IF(ISNUMBER('Counter'!$C$8:$C$17),'Counter'!$C$8:$C$17,'Counter'!$F$4)&gt;=A181))&gt;0,1,0))</f>
        <v/>
      </c>
      <c r="C181">
        <f>IF(B181=0,0,IF(SUMPRODUCT((ISNUMBER('Counter'!$B$8:$B$17)+ISNUMBER('Counter'!$C$8:$C$17)&gt;0)*(ISNUMBER('Counter'!$B$8:$B$17)*('Counter'!$B$8:$B$17=A181)+ISNUMBER('Counter'!$C$8:$C$17)*('Counter'!$C$8:$C$17=A181)&gt;0))&gt;0,0,1))</f>
        <v/>
      </c>
      <c r="D181">
        <f>SUM(B$2:B181)</f>
        <v/>
      </c>
      <c r="E181">
        <f>SUM(C$2:C181)</f>
        <v/>
      </c>
    </row>
    <row r="182">
      <c r="A182" s="9">
        <f>IF(ISNUMBER('Counter'!$E$4),IF('Counter'!$E$4+180&lt;='Counter'!$F$4,'Counter'!$E$4+180,""),"")</f>
        <v/>
      </c>
      <c r="B182">
        <f>IF(A182="",0,IF(SUMPRODUCT((ISNUMBER('Counter'!$B$8:$B$17)+ISNUMBER('Counter'!$C$8:$C$17)&gt;0)*(IF(ISNUMBER('Counter'!$B$8:$B$17),'Counter'!$B$8:$B$17,'Counter'!$E$4)&lt;=A182)*(IF(ISNUMBER('Counter'!$C$8:$C$17),'Counter'!$C$8:$C$17,'Counter'!$F$4)&gt;=A182))&gt;0,1,0))</f>
        <v/>
      </c>
      <c r="C182">
        <f>IF(B182=0,0,IF(SUMPRODUCT((ISNUMBER('Counter'!$B$8:$B$17)+ISNUMBER('Counter'!$C$8:$C$17)&gt;0)*(ISNUMBER('Counter'!$B$8:$B$17)*('Counter'!$B$8:$B$17=A182)+ISNUMBER('Counter'!$C$8:$C$17)*('Counter'!$C$8:$C$17=A182)&gt;0))&gt;0,0,1))</f>
        <v/>
      </c>
      <c r="D182">
        <f>SUM(B$2:B182)</f>
        <v/>
      </c>
      <c r="E182">
        <f>SUM(C$2:C182)</f>
        <v/>
      </c>
    </row>
    <row r="183">
      <c r="A183" s="9">
        <f>IF(ISNUMBER('Counter'!$E$4),IF('Counter'!$E$4+181&lt;='Counter'!$F$4,'Counter'!$E$4+181,""),"")</f>
        <v/>
      </c>
      <c r="B183">
        <f>IF(A183="",0,IF(SUMPRODUCT((ISNUMBER('Counter'!$B$8:$B$17)+ISNUMBER('Counter'!$C$8:$C$17)&gt;0)*(IF(ISNUMBER('Counter'!$B$8:$B$17),'Counter'!$B$8:$B$17,'Counter'!$E$4)&lt;=A183)*(IF(ISNUMBER('Counter'!$C$8:$C$17),'Counter'!$C$8:$C$17,'Counter'!$F$4)&gt;=A183))&gt;0,1,0))</f>
        <v/>
      </c>
      <c r="C183">
        <f>IF(B183=0,0,IF(SUMPRODUCT((ISNUMBER('Counter'!$B$8:$B$17)+ISNUMBER('Counter'!$C$8:$C$17)&gt;0)*(ISNUMBER('Counter'!$B$8:$B$17)*('Counter'!$B$8:$B$17=A183)+ISNUMBER('Counter'!$C$8:$C$17)*('Counter'!$C$8:$C$17=A183)&gt;0))&gt;0,0,1))</f>
        <v/>
      </c>
      <c r="D183">
        <f>SUM(B$2:B183)</f>
        <v/>
      </c>
      <c r="E183">
        <f>SUM(C$2:C183)</f>
        <v/>
      </c>
    </row>
    <row r="184">
      <c r="A184" s="9">
        <f>IF(ISNUMBER('Counter'!$E$4),IF('Counter'!$E$4+182&lt;='Counter'!$F$4,'Counter'!$E$4+182,""),"")</f>
        <v/>
      </c>
      <c r="B184">
        <f>IF(A184="",0,IF(SUMPRODUCT((ISNUMBER('Counter'!$B$8:$B$17)+ISNUMBER('Counter'!$C$8:$C$17)&gt;0)*(IF(ISNUMBER('Counter'!$B$8:$B$17),'Counter'!$B$8:$B$17,'Counter'!$E$4)&lt;=A184)*(IF(ISNUMBER('Counter'!$C$8:$C$17),'Counter'!$C$8:$C$17,'Counter'!$F$4)&gt;=A184))&gt;0,1,0))</f>
        <v/>
      </c>
      <c r="C184">
        <f>IF(B184=0,0,IF(SUMPRODUCT((ISNUMBER('Counter'!$B$8:$B$17)+ISNUMBER('Counter'!$C$8:$C$17)&gt;0)*(ISNUMBER('Counter'!$B$8:$B$17)*('Counter'!$B$8:$B$17=A184)+ISNUMBER('Counter'!$C$8:$C$17)*('Counter'!$C$8:$C$17=A184)&gt;0))&gt;0,0,1))</f>
        <v/>
      </c>
      <c r="D184">
        <f>SUM(B$2:B184)</f>
        <v/>
      </c>
      <c r="E184">
        <f>SUM(C$2:C184)</f>
        <v/>
      </c>
    </row>
    <row r="185">
      <c r="A185" s="9">
        <f>IF(ISNUMBER('Counter'!$E$4),IF('Counter'!$E$4+183&lt;='Counter'!$F$4,'Counter'!$E$4+183,""),"")</f>
        <v/>
      </c>
      <c r="B185">
        <f>IF(A185="",0,IF(SUMPRODUCT((ISNUMBER('Counter'!$B$8:$B$17)+ISNUMBER('Counter'!$C$8:$C$17)&gt;0)*(IF(ISNUMBER('Counter'!$B$8:$B$17),'Counter'!$B$8:$B$17,'Counter'!$E$4)&lt;=A185)*(IF(ISNUMBER('Counter'!$C$8:$C$17),'Counter'!$C$8:$C$17,'Counter'!$F$4)&gt;=A185))&gt;0,1,0))</f>
        <v/>
      </c>
      <c r="C185">
        <f>IF(B185=0,0,IF(SUMPRODUCT((ISNUMBER('Counter'!$B$8:$B$17)+ISNUMBER('Counter'!$C$8:$C$17)&gt;0)*(ISNUMBER('Counter'!$B$8:$B$17)*('Counter'!$B$8:$B$17=A185)+ISNUMBER('Counter'!$C$8:$C$17)*('Counter'!$C$8:$C$17=A185)&gt;0))&gt;0,0,1))</f>
        <v/>
      </c>
      <c r="D185">
        <f>SUM(B$2:B185)</f>
        <v/>
      </c>
      <c r="E185">
        <f>SUM(C$2:C185)</f>
        <v/>
      </c>
    </row>
    <row r="186">
      <c r="A186" s="9">
        <f>IF(ISNUMBER('Counter'!$E$4),IF('Counter'!$E$4+184&lt;='Counter'!$F$4,'Counter'!$E$4+184,""),"")</f>
        <v/>
      </c>
      <c r="B186">
        <f>IF(A186="",0,IF(SUMPRODUCT((ISNUMBER('Counter'!$B$8:$B$17)+ISNUMBER('Counter'!$C$8:$C$17)&gt;0)*(IF(ISNUMBER('Counter'!$B$8:$B$17),'Counter'!$B$8:$B$17,'Counter'!$E$4)&lt;=A186)*(IF(ISNUMBER('Counter'!$C$8:$C$17),'Counter'!$C$8:$C$17,'Counter'!$F$4)&gt;=A186))&gt;0,1,0))</f>
        <v/>
      </c>
      <c r="C186">
        <f>IF(B186=0,0,IF(SUMPRODUCT((ISNUMBER('Counter'!$B$8:$B$17)+ISNUMBER('Counter'!$C$8:$C$17)&gt;0)*(ISNUMBER('Counter'!$B$8:$B$17)*('Counter'!$B$8:$B$17=A186)+ISNUMBER('Counter'!$C$8:$C$17)*('Counter'!$C$8:$C$17=A186)&gt;0))&gt;0,0,1))</f>
        <v/>
      </c>
      <c r="D186">
        <f>SUM(B$2:B186)</f>
        <v/>
      </c>
      <c r="E186">
        <f>SUM(C$2:C186)</f>
        <v/>
      </c>
    </row>
    <row r="187">
      <c r="A187" s="9">
        <f>IF(ISNUMBER('Counter'!$E$4),IF('Counter'!$E$4+185&lt;='Counter'!$F$4,'Counter'!$E$4+185,""),"")</f>
        <v/>
      </c>
      <c r="B187">
        <f>IF(A187="",0,IF(SUMPRODUCT((ISNUMBER('Counter'!$B$8:$B$17)+ISNUMBER('Counter'!$C$8:$C$17)&gt;0)*(IF(ISNUMBER('Counter'!$B$8:$B$17),'Counter'!$B$8:$B$17,'Counter'!$E$4)&lt;=A187)*(IF(ISNUMBER('Counter'!$C$8:$C$17),'Counter'!$C$8:$C$17,'Counter'!$F$4)&gt;=A187))&gt;0,1,0))</f>
        <v/>
      </c>
      <c r="C187">
        <f>IF(B187=0,0,IF(SUMPRODUCT((ISNUMBER('Counter'!$B$8:$B$17)+ISNUMBER('Counter'!$C$8:$C$17)&gt;0)*(ISNUMBER('Counter'!$B$8:$B$17)*('Counter'!$B$8:$B$17=A187)+ISNUMBER('Counter'!$C$8:$C$17)*('Counter'!$C$8:$C$17=A187)&gt;0))&gt;0,0,1))</f>
        <v/>
      </c>
      <c r="D187">
        <f>SUM(B$2:B187)</f>
        <v/>
      </c>
      <c r="E187">
        <f>SUM(C$2:C187)</f>
        <v/>
      </c>
    </row>
    <row r="188">
      <c r="A188" s="9">
        <f>IF(ISNUMBER('Counter'!$E$4),IF('Counter'!$E$4+186&lt;='Counter'!$F$4,'Counter'!$E$4+186,""),"")</f>
        <v/>
      </c>
      <c r="B188">
        <f>IF(A188="",0,IF(SUMPRODUCT((ISNUMBER('Counter'!$B$8:$B$17)+ISNUMBER('Counter'!$C$8:$C$17)&gt;0)*(IF(ISNUMBER('Counter'!$B$8:$B$17),'Counter'!$B$8:$B$17,'Counter'!$E$4)&lt;=A188)*(IF(ISNUMBER('Counter'!$C$8:$C$17),'Counter'!$C$8:$C$17,'Counter'!$F$4)&gt;=A188))&gt;0,1,0))</f>
        <v/>
      </c>
      <c r="C188">
        <f>IF(B188=0,0,IF(SUMPRODUCT((ISNUMBER('Counter'!$B$8:$B$17)+ISNUMBER('Counter'!$C$8:$C$17)&gt;0)*(ISNUMBER('Counter'!$B$8:$B$17)*('Counter'!$B$8:$B$17=A188)+ISNUMBER('Counter'!$C$8:$C$17)*('Counter'!$C$8:$C$17=A188)&gt;0))&gt;0,0,1))</f>
        <v/>
      </c>
      <c r="D188">
        <f>SUM(B$2:B188)</f>
        <v/>
      </c>
      <c r="E188">
        <f>SUM(C$2:C188)</f>
        <v/>
      </c>
    </row>
    <row r="189">
      <c r="A189" s="9">
        <f>IF(ISNUMBER('Counter'!$E$4),IF('Counter'!$E$4+187&lt;='Counter'!$F$4,'Counter'!$E$4+187,""),"")</f>
        <v/>
      </c>
      <c r="B189">
        <f>IF(A189="",0,IF(SUMPRODUCT((ISNUMBER('Counter'!$B$8:$B$17)+ISNUMBER('Counter'!$C$8:$C$17)&gt;0)*(IF(ISNUMBER('Counter'!$B$8:$B$17),'Counter'!$B$8:$B$17,'Counter'!$E$4)&lt;=A189)*(IF(ISNUMBER('Counter'!$C$8:$C$17),'Counter'!$C$8:$C$17,'Counter'!$F$4)&gt;=A189))&gt;0,1,0))</f>
        <v/>
      </c>
      <c r="C189">
        <f>IF(B189=0,0,IF(SUMPRODUCT((ISNUMBER('Counter'!$B$8:$B$17)+ISNUMBER('Counter'!$C$8:$C$17)&gt;0)*(ISNUMBER('Counter'!$B$8:$B$17)*('Counter'!$B$8:$B$17=A189)+ISNUMBER('Counter'!$C$8:$C$17)*('Counter'!$C$8:$C$17=A189)&gt;0))&gt;0,0,1))</f>
        <v/>
      </c>
      <c r="D189">
        <f>SUM(B$2:B189)</f>
        <v/>
      </c>
      <c r="E189">
        <f>SUM(C$2:C189)</f>
        <v/>
      </c>
    </row>
    <row r="190">
      <c r="A190" s="9">
        <f>IF(ISNUMBER('Counter'!$E$4),IF('Counter'!$E$4+188&lt;='Counter'!$F$4,'Counter'!$E$4+188,""),"")</f>
        <v/>
      </c>
      <c r="B190">
        <f>IF(A190="",0,IF(SUMPRODUCT((ISNUMBER('Counter'!$B$8:$B$17)+ISNUMBER('Counter'!$C$8:$C$17)&gt;0)*(IF(ISNUMBER('Counter'!$B$8:$B$17),'Counter'!$B$8:$B$17,'Counter'!$E$4)&lt;=A190)*(IF(ISNUMBER('Counter'!$C$8:$C$17),'Counter'!$C$8:$C$17,'Counter'!$F$4)&gt;=A190))&gt;0,1,0))</f>
        <v/>
      </c>
      <c r="C190">
        <f>IF(B190=0,0,IF(SUMPRODUCT((ISNUMBER('Counter'!$B$8:$B$17)+ISNUMBER('Counter'!$C$8:$C$17)&gt;0)*(ISNUMBER('Counter'!$B$8:$B$17)*('Counter'!$B$8:$B$17=A190)+ISNUMBER('Counter'!$C$8:$C$17)*('Counter'!$C$8:$C$17=A190)&gt;0))&gt;0,0,1))</f>
        <v/>
      </c>
      <c r="D190">
        <f>SUM(B$2:B190)</f>
        <v/>
      </c>
      <c r="E190">
        <f>SUM(C$2:C190)</f>
        <v/>
      </c>
    </row>
    <row r="191">
      <c r="A191" s="9">
        <f>IF(ISNUMBER('Counter'!$E$4),IF('Counter'!$E$4+189&lt;='Counter'!$F$4,'Counter'!$E$4+189,""),"")</f>
        <v/>
      </c>
      <c r="B191">
        <f>IF(A191="",0,IF(SUMPRODUCT((ISNUMBER('Counter'!$B$8:$B$17)+ISNUMBER('Counter'!$C$8:$C$17)&gt;0)*(IF(ISNUMBER('Counter'!$B$8:$B$17),'Counter'!$B$8:$B$17,'Counter'!$E$4)&lt;=A191)*(IF(ISNUMBER('Counter'!$C$8:$C$17),'Counter'!$C$8:$C$17,'Counter'!$F$4)&gt;=A191))&gt;0,1,0))</f>
        <v/>
      </c>
      <c r="C191">
        <f>IF(B191=0,0,IF(SUMPRODUCT((ISNUMBER('Counter'!$B$8:$B$17)+ISNUMBER('Counter'!$C$8:$C$17)&gt;0)*(ISNUMBER('Counter'!$B$8:$B$17)*('Counter'!$B$8:$B$17=A191)+ISNUMBER('Counter'!$C$8:$C$17)*('Counter'!$C$8:$C$17=A191)&gt;0))&gt;0,0,1))</f>
        <v/>
      </c>
      <c r="D191">
        <f>SUM(B$2:B191)</f>
        <v/>
      </c>
      <c r="E191">
        <f>SUM(C$2:C191)</f>
        <v/>
      </c>
    </row>
    <row r="192">
      <c r="A192" s="9">
        <f>IF(ISNUMBER('Counter'!$E$4),IF('Counter'!$E$4+190&lt;='Counter'!$F$4,'Counter'!$E$4+190,""),"")</f>
        <v/>
      </c>
      <c r="B192">
        <f>IF(A192="",0,IF(SUMPRODUCT((ISNUMBER('Counter'!$B$8:$B$17)+ISNUMBER('Counter'!$C$8:$C$17)&gt;0)*(IF(ISNUMBER('Counter'!$B$8:$B$17),'Counter'!$B$8:$B$17,'Counter'!$E$4)&lt;=A192)*(IF(ISNUMBER('Counter'!$C$8:$C$17),'Counter'!$C$8:$C$17,'Counter'!$F$4)&gt;=A192))&gt;0,1,0))</f>
        <v/>
      </c>
      <c r="C192">
        <f>IF(B192=0,0,IF(SUMPRODUCT((ISNUMBER('Counter'!$B$8:$B$17)+ISNUMBER('Counter'!$C$8:$C$17)&gt;0)*(ISNUMBER('Counter'!$B$8:$B$17)*('Counter'!$B$8:$B$17=A192)+ISNUMBER('Counter'!$C$8:$C$17)*('Counter'!$C$8:$C$17=A192)&gt;0))&gt;0,0,1))</f>
        <v/>
      </c>
      <c r="D192">
        <f>SUM(B$2:B192)</f>
        <v/>
      </c>
      <c r="E192">
        <f>SUM(C$2:C192)</f>
        <v/>
      </c>
    </row>
    <row r="193">
      <c r="A193" s="9">
        <f>IF(ISNUMBER('Counter'!$E$4),IF('Counter'!$E$4+191&lt;='Counter'!$F$4,'Counter'!$E$4+191,""),"")</f>
        <v/>
      </c>
      <c r="B193">
        <f>IF(A193="",0,IF(SUMPRODUCT((ISNUMBER('Counter'!$B$8:$B$17)+ISNUMBER('Counter'!$C$8:$C$17)&gt;0)*(IF(ISNUMBER('Counter'!$B$8:$B$17),'Counter'!$B$8:$B$17,'Counter'!$E$4)&lt;=A193)*(IF(ISNUMBER('Counter'!$C$8:$C$17),'Counter'!$C$8:$C$17,'Counter'!$F$4)&gt;=A193))&gt;0,1,0))</f>
        <v/>
      </c>
      <c r="C193">
        <f>IF(B193=0,0,IF(SUMPRODUCT((ISNUMBER('Counter'!$B$8:$B$17)+ISNUMBER('Counter'!$C$8:$C$17)&gt;0)*(ISNUMBER('Counter'!$B$8:$B$17)*('Counter'!$B$8:$B$17=A193)+ISNUMBER('Counter'!$C$8:$C$17)*('Counter'!$C$8:$C$17=A193)&gt;0))&gt;0,0,1))</f>
        <v/>
      </c>
      <c r="D193">
        <f>SUM(B$2:B193)</f>
        <v/>
      </c>
      <c r="E193">
        <f>SUM(C$2:C193)</f>
        <v/>
      </c>
    </row>
    <row r="194">
      <c r="A194" s="9">
        <f>IF(ISNUMBER('Counter'!$E$4),IF('Counter'!$E$4+192&lt;='Counter'!$F$4,'Counter'!$E$4+192,""),"")</f>
        <v/>
      </c>
      <c r="B194">
        <f>IF(A194="",0,IF(SUMPRODUCT((ISNUMBER('Counter'!$B$8:$B$17)+ISNUMBER('Counter'!$C$8:$C$17)&gt;0)*(IF(ISNUMBER('Counter'!$B$8:$B$17),'Counter'!$B$8:$B$17,'Counter'!$E$4)&lt;=A194)*(IF(ISNUMBER('Counter'!$C$8:$C$17),'Counter'!$C$8:$C$17,'Counter'!$F$4)&gt;=A194))&gt;0,1,0))</f>
        <v/>
      </c>
      <c r="C194">
        <f>IF(B194=0,0,IF(SUMPRODUCT((ISNUMBER('Counter'!$B$8:$B$17)+ISNUMBER('Counter'!$C$8:$C$17)&gt;0)*(ISNUMBER('Counter'!$B$8:$B$17)*('Counter'!$B$8:$B$17=A194)+ISNUMBER('Counter'!$C$8:$C$17)*('Counter'!$C$8:$C$17=A194)&gt;0))&gt;0,0,1))</f>
        <v/>
      </c>
      <c r="D194">
        <f>SUM(B$2:B194)</f>
        <v/>
      </c>
      <c r="E194">
        <f>SUM(C$2:C194)</f>
        <v/>
      </c>
    </row>
    <row r="195">
      <c r="A195" s="9">
        <f>IF(ISNUMBER('Counter'!$E$4),IF('Counter'!$E$4+193&lt;='Counter'!$F$4,'Counter'!$E$4+193,""),"")</f>
        <v/>
      </c>
      <c r="B195">
        <f>IF(A195="",0,IF(SUMPRODUCT((ISNUMBER('Counter'!$B$8:$B$17)+ISNUMBER('Counter'!$C$8:$C$17)&gt;0)*(IF(ISNUMBER('Counter'!$B$8:$B$17),'Counter'!$B$8:$B$17,'Counter'!$E$4)&lt;=A195)*(IF(ISNUMBER('Counter'!$C$8:$C$17),'Counter'!$C$8:$C$17,'Counter'!$F$4)&gt;=A195))&gt;0,1,0))</f>
        <v/>
      </c>
      <c r="C195">
        <f>IF(B195=0,0,IF(SUMPRODUCT((ISNUMBER('Counter'!$B$8:$B$17)+ISNUMBER('Counter'!$C$8:$C$17)&gt;0)*(ISNUMBER('Counter'!$B$8:$B$17)*('Counter'!$B$8:$B$17=A195)+ISNUMBER('Counter'!$C$8:$C$17)*('Counter'!$C$8:$C$17=A195)&gt;0))&gt;0,0,1))</f>
        <v/>
      </c>
      <c r="D195">
        <f>SUM(B$2:B195)</f>
        <v/>
      </c>
      <c r="E195">
        <f>SUM(C$2:C195)</f>
        <v/>
      </c>
    </row>
    <row r="196">
      <c r="A196" s="9">
        <f>IF(ISNUMBER('Counter'!$E$4),IF('Counter'!$E$4+194&lt;='Counter'!$F$4,'Counter'!$E$4+194,""),"")</f>
        <v/>
      </c>
      <c r="B196">
        <f>IF(A196="",0,IF(SUMPRODUCT((ISNUMBER('Counter'!$B$8:$B$17)+ISNUMBER('Counter'!$C$8:$C$17)&gt;0)*(IF(ISNUMBER('Counter'!$B$8:$B$17),'Counter'!$B$8:$B$17,'Counter'!$E$4)&lt;=A196)*(IF(ISNUMBER('Counter'!$C$8:$C$17),'Counter'!$C$8:$C$17,'Counter'!$F$4)&gt;=A196))&gt;0,1,0))</f>
        <v/>
      </c>
      <c r="C196">
        <f>IF(B196=0,0,IF(SUMPRODUCT((ISNUMBER('Counter'!$B$8:$B$17)+ISNUMBER('Counter'!$C$8:$C$17)&gt;0)*(ISNUMBER('Counter'!$B$8:$B$17)*('Counter'!$B$8:$B$17=A196)+ISNUMBER('Counter'!$C$8:$C$17)*('Counter'!$C$8:$C$17=A196)&gt;0))&gt;0,0,1))</f>
        <v/>
      </c>
      <c r="D196">
        <f>SUM(B$2:B196)</f>
        <v/>
      </c>
      <c r="E196">
        <f>SUM(C$2:C196)</f>
        <v/>
      </c>
    </row>
    <row r="197">
      <c r="A197" s="9">
        <f>IF(ISNUMBER('Counter'!$E$4),IF('Counter'!$E$4+195&lt;='Counter'!$F$4,'Counter'!$E$4+195,""),"")</f>
        <v/>
      </c>
      <c r="B197">
        <f>IF(A197="",0,IF(SUMPRODUCT((ISNUMBER('Counter'!$B$8:$B$17)+ISNUMBER('Counter'!$C$8:$C$17)&gt;0)*(IF(ISNUMBER('Counter'!$B$8:$B$17),'Counter'!$B$8:$B$17,'Counter'!$E$4)&lt;=A197)*(IF(ISNUMBER('Counter'!$C$8:$C$17),'Counter'!$C$8:$C$17,'Counter'!$F$4)&gt;=A197))&gt;0,1,0))</f>
        <v/>
      </c>
      <c r="C197">
        <f>IF(B197=0,0,IF(SUMPRODUCT((ISNUMBER('Counter'!$B$8:$B$17)+ISNUMBER('Counter'!$C$8:$C$17)&gt;0)*(ISNUMBER('Counter'!$B$8:$B$17)*('Counter'!$B$8:$B$17=A197)+ISNUMBER('Counter'!$C$8:$C$17)*('Counter'!$C$8:$C$17=A197)&gt;0))&gt;0,0,1))</f>
        <v/>
      </c>
      <c r="D197">
        <f>SUM(B$2:B197)</f>
        <v/>
      </c>
      <c r="E197">
        <f>SUM(C$2:C197)</f>
        <v/>
      </c>
    </row>
    <row r="198">
      <c r="A198" s="9">
        <f>IF(ISNUMBER('Counter'!$E$4),IF('Counter'!$E$4+196&lt;='Counter'!$F$4,'Counter'!$E$4+196,""),"")</f>
        <v/>
      </c>
      <c r="B198">
        <f>IF(A198="",0,IF(SUMPRODUCT((ISNUMBER('Counter'!$B$8:$B$17)+ISNUMBER('Counter'!$C$8:$C$17)&gt;0)*(IF(ISNUMBER('Counter'!$B$8:$B$17),'Counter'!$B$8:$B$17,'Counter'!$E$4)&lt;=A198)*(IF(ISNUMBER('Counter'!$C$8:$C$17),'Counter'!$C$8:$C$17,'Counter'!$F$4)&gt;=A198))&gt;0,1,0))</f>
        <v/>
      </c>
      <c r="C198">
        <f>IF(B198=0,0,IF(SUMPRODUCT((ISNUMBER('Counter'!$B$8:$B$17)+ISNUMBER('Counter'!$C$8:$C$17)&gt;0)*(ISNUMBER('Counter'!$B$8:$B$17)*('Counter'!$B$8:$B$17=A198)+ISNUMBER('Counter'!$C$8:$C$17)*('Counter'!$C$8:$C$17=A198)&gt;0))&gt;0,0,1))</f>
        <v/>
      </c>
      <c r="D198">
        <f>SUM(B$2:B198)</f>
        <v/>
      </c>
      <c r="E198">
        <f>SUM(C$2:C198)</f>
        <v/>
      </c>
    </row>
    <row r="199">
      <c r="A199" s="9">
        <f>IF(ISNUMBER('Counter'!$E$4),IF('Counter'!$E$4+197&lt;='Counter'!$F$4,'Counter'!$E$4+197,""),"")</f>
        <v/>
      </c>
      <c r="B199">
        <f>IF(A199="",0,IF(SUMPRODUCT((ISNUMBER('Counter'!$B$8:$B$17)+ISNUMBER('Counter'!$C$8:$C$17)&gt;0)*(IF(ISNUMBER('Counter'!$B$8:$B$17),'Counter'!$B$8:$B$17,'Counter'!$E$4)&lt;=A199)*(IF(ISNUMBER('Counter'!$C$8:$C$17),'Counter'!$C$8:$C$17,'Counter'!$F$4)&gt;=A199))&gt;0,1,0))</f>
        <v/>
      </c>
      <c r="C199">
        <f>IF(B199=0,0,IF(SUMPRODUCT((ISNUMBER('Counter'!$B$8:$B$17)+ISNUMBER('Counter'!$C$8:$C$17)&gt;0)*(ISNUMBER('Counter'!$B$8:$B$17)*('Counter'!$B$8:$B$17=A199)+ISNUMBER('Counter'!$C$8:$C$17)*('Counter'!$C$8:$C$17=A199)&gt;0))&gt;0,0,1))</f>
        <v/>
      </c>
      <c r="D199">
        <f>SUM(B$2:B199)</f>
        <v/>
      </c>
      <c r="E199">
        <f>SUM(C$2:C199)</f>
        <v/>
      </c>
    </row>
    <row r="200">
      <c r="A200" s="9">
        <f>IF(ISNUMBER('Counter'!$E$4),IF('Counter'!$E$4+198&lt;='Counter'!$F$4,'Counter'!$E$4+198,""),"")</f>
        <v/>
      </c>
      <c r="B200">
        <f>IF(A200="",0,IF(SUMPRODUCT((ISNUMBER('Counter'!$B$8:$B$17)+ISNUMBER('Counter'!$C$8:$C$17)&gt;0)*(IF(ISNUMBER('Counter'!$B$8:$B$17),'Counter'!$B$8:$B$17,'Counter'!$E$4)&lt;=A200)*(IF(ISNUMBER('Counter'!$C$8:$C$17),'Counter'!$C$8:$C$17,'Counter'!$F$4)&gt;=A200))&gt;0,1,0))</f>
        <v/>
      </c>
      <c r="C200">
        <f>IF(B200=0,0,IF(SUMPRODUCT((ISNUMBER('Counter'!$B$8:$B$17)+ISNUMBER('Counter'!$C$8:$C$17)&gt;0)*(ISNUMBER('Counter'!$B$8:$B$17)*('Counter'!$B$8:$B$17=A200)+ISNUMBER('Counter'!$C$8:$C$17)*('Counter'!$C$8:$C$17=A200)&gt;0))&gt;0,0,1))</f>
        <v/>
      </c>
      <c r="D200">
        <f>SUM(B$2:B200)</f>
        <v/>
      </c>
      <c r="E200">
        <f>SUM(C$2:C200)</f>
        <v/>
      </c>
    </row>
    <row r="201">
      <c r="A201" s="9">
        <f>IF(ISNUMBER('Counter'!$E$4),IF('Counter'!$E$4+199&lt;='Counter'!$F$4,'Counter'!$E$4+199,""),"")</f>
        <v/>
      </c>
      <c r="B201">
        <f>IF(A201="",0,IF(SUMPRODUCT((ISNUMBER('Counter'!$B$8:$B$17)+ISNUMBER('Counter'!$C$8:$C$17)&gt;0)*(IF(ISNUMBER('Counter'!$B$8:$B$17),'Counter'!$B$8:$B$17,'Counter'!$E$4)&lt;=A201)*(IF(ISNUMBER('Counter'!$C$8:$C$17),'Counter'!$C$8:$C$17,'Counter'!$F$4)&gt;=A201))&gt;0,1,0))</f>
        <v/>
      </c>
      <c r="C201">
        <f>IF(B201=0,0,IF(SUMPRODUCT((ISNUMBER('Counter'!$B$8:$B$17)+ISNUMBER('Counter'!$C$8:$C$17)&gt;0)*(ISNUMBER('Counter'!$B$8:$B$17)*('Counter'!$B$8:$B$17=A201)+ISNUMBER('Counter'!$C$8:$C$17)*('Counter'!$C$8:$C$17=A201)&gt;0))&gt;0,0,1))</f>
        <v/>
      </c>
      <c r="D201">
        <f>SUM(B$2:B201)</f>
        <v/>
      </c>
      <c r="E201">
        <f>SUM(C$2:C201)</f>
        <v/>
      </c>
    </row>
    <row r="202">
      <c r="A202" s="9">
        <f>IF(ISNUMBER('Counter'!$E$4),IF('Counter'!$E$4+200&lt;='Counter'!$F$4,'Counter'!$E$4+200,""),"")</f>
        <v/>
      </c>
      <c r="B202">
        <f>IF(A202="",0,IF(SUMPRODUCT((ISNUMBER('Counter'!$B$8:$B$17)+ISNUMBER('Counter'!$C$8:$C$17)&gt;0)*(IF(ISNUMBER('Counter'!$B$8:$B$17),'Counter'!$B$8:$B$17,'Counter'!$E$4)&lt;=A202)*(IF(ISNUMBER('Counter'!$C$8:$C$17),'Counter'!$C$8:$C$17,'Counter'!$F$4)&gt;=A202))&gt;0,1,0))</f>
        <v/>
      </c>
      <c r="C202">
        <f>IF(B202=0,0,IF(SUMPRODUCT((ISNUMBER('Counter'!$B$8:$B$17)+ISNUMBER('Counter'!$C$8:$C$17)&gt;0)*(ISNUMBER('Counter'!$B$8:$B$17)*('Counter'!$B$8:$B$17=A202)+ISNUMBER('Counter'!$C$8:$C$17)*('Counter'!$C$8:$C$17=A202)&gt;0))&gt;0,0,1))</f>
        <v/>
      </c>
      <c r="D202">
        <f>SUM(B$2:B202)</f>
        <v/>
      </c>
      <c r="E202">
        <f>SUM(C$2:C202)</f>
        <v/>
      </c>
    </row>
    <row r="203">
      <c r="A203" s="9">
        <f>IF(ISNUMBER('Counter'!$E$4),IF('Counter'!$E$4+201&lt;='Counter'!$F$4,'Counter'!$E$4+201,""),"")</f>
        <v/>
      </c>
      <c r="B203">
        <f>IF(A203="",0,IF(SUMPRODUCT((ISNUMBER('Counter'!$B$8:$B$17)+ISNUMBER('Counter'!$C$8:$C$17)&gt;0)*(IF(ISNUMBER('Counter'!$B$8:$B$17),'Counter'!$B$8:$B$17,'Counter'!$E$4)&lt;=A203)*(IF(ISNUMBER('Counter'!$C$8:$C$17),'Counter'!$C$8:$C$17,'Counter'!$F$4)&gt;=A203))&gt;0,1,0))</f>
        <v/>
      </c>
      <c r="C203">
        <f>IF(B203=0,0,IF(SUMPRODUCT((ISNUMBER('Counter'!$B$8:$B$17)+ISNUMBER('Counter'!$C$8:$C$17)&gt;0)*(ISNUMBER('Counter'!$B$8:$B$17)*('Counter'!$B$8:$B$17=A203)+ISNUMBER('Counter'!$C$8:$C$17)*('Counter'!$C$8:$C$17=A203)&gt;0))&gt;0,0,1))</f>
        <v/>
      </c>
      <c r="D203">
        <f>SUM(B$2:B203)</f>
        <v/>
      </c>
      <c r="E203">
        <f>SUM(C$2:C203)</f>
        <v/>
      </c>
    </row>
    <row r="204">
      <c r="A204" s="9">
        <f>IF(ISNUMBER('Counter'!$E$4),IF('Counter'!$E$4+202&lt;='Counter'!$F$4,'Counter'!$E$4+202,""),"")</f>
        <v/>
      </c>
      <c r="B204">
        <f>IF(A204="",0,IF(SUMPRODUCT((ISNUMBER('Counter'!$B$8:$B$17)+ISNUMBER('Counter'!$C$8:$C$17)&gt;0)*(IF(ISNUMBER('Counter'!$B$8:$B$17),'Counter'!$B$8:$B$17,'Counter'!$E$4)&lt;=A204)*(IF(ISNUMBER('Counter'!$C$8:$C$17),'Counter'!$C$8:$C$17,'Counter'!$F$4)&gt;=A204))&gt;0,1,0))</f>
        <v/>
      </c>
      <c r="C204">
        <f>IF(B204=0,0,IF(SUMPRODUCT((ISNUMBER('Counter'!$B$8:$B$17)+ISNUMBER('Counter'!$C$8:$C$17)&gt;0)*(ISNUMBER('Counter'!$B$8:$B$17)*('Counter'!$B$8:$B$17=A204)+ISNUMBER('Counter'!$C$8:$C$17)*('Counter'!$C$8:$C$17=A204)&gt;0))&gt;0,0,1))</f>
        <v/>
      </c>
      <c r="D204">
        <f>SUM(B$2:B204)</f>
        <v/>
      </c>
      <c r="E204">
        <f>SUM(C$2:C204)</f>
        <v/>
      </c>
    </row>
    <row r="205">
      <c r="A205" s="9">
        <f>IF(ISNUMBER('Counter'!$E$4),IF('Counter'!$E$4+203&lt;='Counter'!$F$4,'Counter'!$E$4+203,""),"")</f>
        <v/>
      </c>
      <c r="B205">
        <f>IF(A205="",0,IF(SUMPRODUCT((ISNUMBER('Counter'!$B$8:$B$17)+ISNUMBER('Counter'!$C$8:$C$17)&gt;0)*(IF(ISNUMBER('Counter'!$B$8:$B$17),'Counter'!$B$8:$B$17,'Counter'!$E$4)&lt;=A205)*(IF(ISNUMBER('Counter'!$C$8:$C$17),'Counter'!$C$8:$C$17,'Counter'!$F$4)&gt;=A205))&gt;0,1,0))</f>
        <v/>
      </c>
      <c r="C205">
        <f>IF(B205=0,0,IF(SUMPRODUCT((ISNUMBER('Counter'!$B$8:$B$17)+ISNUMBER('Counter'!$C$8:$C$17)&gt;0)*(ISNUMBER('Counter'!$B$8:$B$17)*('Counter'!$B$8:$B$17=A205)+ISNUMBER('Counter'!$C$8:$C$17)*('Counter'!$C$8:$C$17=A205)&gt;0))&gt;0,0,1))</f>
        <v/>
      </c>
      <c r="D205">
        <f>SUM(B$2:B205)</f>
        <v/>
      </c>
      <c r="E205">
        <f>SUM(C$2:C205)</f>
        <v/>
      </c>
    </row>
    <row r="206">
      <c r="A206" s="9">
        <f>IF(ISNUMBER('Counter'!$E$4),IF('Counter'!$E$4+204&lt;='Counter'!$F$4,'Counter'!$E$4+204,""),"")</f>
        <v/>
      </c>
      <c r="B206">
        <f>IF(A206="",0,IF(SUMPRODUCT((ISNUMBER('Counter'!$B$8:$B$17)+ISNUMBER('Counter'!$C$8:$C$17)&gt;0)*(IF(ISNUMBER('Counter'!$B$8:$B$17),'Counter'!$B$8:$B$17,'Counter'!$E$4)&lt;=A206)*(IF(ISNUMBER('Counter'!$C$8:$C$17),'Counter'!$C$8:$C$17,'Counter'!$F$4)&gt;=A206))&gt;0,1,0))</f>
        <v/>
      </c>
      <c r="C206">
        <f>IF(B206=0,0,IF(SUMPRODUCT((ISNUMBER('Counter'!$B$8:$B$17)+ISNUMBER('Counter'!$C$8:$C$17)&gt;0)*(ISNUMBER('Counter'!$B$8:$B$17)*('Counter'!$B$8:$B$17=A206)+ISNUMBER('Counter'!$C$8:$C$17)*('Counter'!$C$8:$C$17=A206)&gt;0))&gt;0,0,1))</f>
        <v/>
      </c>
      <c r="D206">
        <f>SUM(B$2:B206)</f>
        <v/>
      </c>
      <c r="E206">
        <f>SUM(C$2:C206)</f>
        <v/>
      </c>
    </row>
    <row r="207">
      <c r="A207" s="9">
        <f>IF(ISNUMBER('Counter'!$E$4),IF('Counter'!$E$4+205&lt;='Counter'!$F$4,'Counter'!$E$4+205,""),"")</f>
        <v/>
      </c>
      <c r="B207">
        <f>IF(A207="",0,IF(SUMPRODUCT((ISNUMBER('Counter'!$B$8:$B$17)+ISNUMBER('Counter'!$C$8:$C$17)&gt;0)*(IF(ISNUMBER('Counter'!$B$8:$B$17),'Counter'!$B$8:$B$17,'Counter'!$E$4)&lt;=A207)*(IF(ISNUMBER('Counter'!$C$8:$C$17),'Counter'!$C$8:$C$17,'Counter'!$F$4)&gt;=A207))&gt;0,1,0))</f>
        <v/>
      </c>
      <c r="C207">
        <f>IF(B207=0,0,IF(SUMPRODUCT((ISNUMBER('Counter'!$B$8:$B$17)+ISNUMBER('Counter'!$C$8:$C$17)&gt;0)*(ISNUMBER('Counter'!$B$8:$B$17)*('Counter'!$B$8:$B$17=A207)+ISNUMBER('Counter'!$C$8:$C$17)*('Counter'!$C$8:$C$17=A207)&gt;0))&gt;0,0,1))</f>
        <v/>
      </c>
      <c r="D207">
        <f>SUM(B$2:B207)</f>
        <v/>
      </c>
      <c r="E207">
        <f>SUM(C$2:C207)</f>
        <v/>
      </c>
    </row>
    <row r="208">
      <c r="A208" s="9">
        <f>IF(ISNUMBER('Counter'!$E$4),IF('Counter'!$E$4+206&lt;='Counter'!$F$4,'Counter'!$E$4+206,""),"")</f>
        <v/>
      </c>
      <c r="B208">
        <f>IF(A208="",0,IF(SUMPRODUCT((ISNUMBER('Counter'!$B$8:$B$17)+ISNUMBER('Counter'!$C$8:$C$17)&gt;0)*(IF(ISNUMBER('Counter'!$B$8:$B$17),'Counter'!$B$8:$B$17,'Counter'!$E$4)&lt;=A208)*(IF(ISNUMBER('Counter'!$C$8:$C$17),'Counter'!$C$8:$C$17,'Counter'!$F$4)&gt;=A208))&gt;0,1,0))</f>
        <v/>
      </c>
      <c r="C208">
        <f>IF(B208=0,0,IF(SUMPRODUCT((ISNUMBER('Counter'!$B$8:$B$17)+ISNUMBER('Counter'!$C$8:$C$17)&gt;0)*(ISNUMBER('Counter'!$B$8:$B$17)*('Counter'!$B$8:$B$17=A208)+ISNUMBER('Counter'!$C$8:$C$17)*('Counter'!$C$8:$C$17=A208)&gt;0))&gt;0,0,1))</f>
        <v/>
      </c>
      <c r="D208">
        <f>SUM(B$2:B208)</f>
        <v/>
      </c>
      <c r="E208">
        <f>SUM(C$2:C208)</f>
        <v/>
      </c>
    </row>
    <row r="209">
      <c r="A209" s="9">
        <f>IF(ISNUMBER('Counter'!$E$4),IF('Counter'!$E$4+207&lt;='Counter'!$F$4,'Counter'!$E$4+207,""),"")</f>
        <v/>
      </c>
      <c r="B209">
        <f>IF(A209="",0,IF(SUMPRODUCT((ISNUMBER('Counter'!$B$8:$B$17)+ISNUMBER('Counter'!$C$8:$C$17)&gt;0)*(IF(ISNUMBER('Counter'!$B$8:$B$17),'Counter'!$B$8:$B$17,'Counter'!$E$4)&lt;=A209)*(IF(ISNUMBER('Counter'!$C$8:$C$17),'Counter'!$C$8:$C$17,'Counter'!$F$4)&gt;=A209))&gt;0,1,0))</f>
        <v/>
      </c>
      <c r="C209">
        <f>IF(B209=0,0,IF(SUMPRODUCT((ISNUMBER('Counter'!$B$8:$B$17)+ISNUMBER('Counter'!$C$8:$C$17)&gt;0)*(ISNUMBER('Counter'!$B$8:$B$17)*('Counter'!$B$8:$B$17=A209)+ISNUMBER('Counter'!$C$8:$C$17)*('Counter'!$C$8:$C$17=A209)&gt;0))&gt;0,0,1))</f>
        <v/>
      </c>
      <c r="D209">
        <f>SUM(B$2:B209)</f>
        <v/>
      </c>
      <c r="E209">
        <f>SUM(C$2:C209)</f>
        <v/>
      </c>
    </row>
    <row r="210">
      <c r="A210" s="9">
        <f>IF(ISNUMBER('Counter'!$E$4),IF('Counter'!$E$4+208&lt;='Counter'!$F$4,'Counter'!$E$4+208,""),"")</f>
        <v/>
      </c>
      <c r="B210">
        <f>IF(A210="",0,IF(SUMPRODUCT((ISNUMBER('Counter'!$B$8:$B$17)+ISNUMBER('Counter'!$C$8:$C$17)&gt;0)*(IF(ISNUMBER('Counter'!$B$8:$B$17),'Counter'!$B$8:$B$17,'Counter'!$E$4)&lt;=A210)*(IF(ISNUMBER('Counter'!$C$8:$C$17),'Counter'!$C$8:$C$17,'Counter'!$F$4)&gt;=A210))&gt;0,1,0))</f>
        <v/>
      </c>
      <c r="C210">
        <f>IF(B210=0,0,IF(SUMPRODUCT((ISNUMBER('Counter'!$B$8:$B$17)+ISNUMBER('Counter'!$C$8:$C$17)&gt;0)*(ISNUMBER('Counter'!$B$8:$B$17)*('Counter'!$B$8:$B$17=A210)+ISNUMBER('Counter'!$C$8:$C$17)*('Counter'!$C$8:$C$17=A210)&gt;0))&gt;0,0,1))</f>
        <v/>
      </c>
      <c r="D210">
        <f>SUM(B$2:B210)</f>
        <v/>
      </c>
      <c r="E210">
        <f>SUM(C$2:C210)</f>
        <v/>
      </c>
    </row>
    <row r="211">
      <c r="A211" s="9">
        <f>IF(ISNUMBER('Counter'!$E$4),IF('Counter'!$E$4+209&lt;='Counter'!$F$4,'Counter'!$E$4+209,""),"")</f>
        <v/>
      </c>
      <c r="B211">
        <f>IF(A211="",0,IF(SUMPRODUCT((ISNUMBER('Counter'!$B$8:$B$17)+ISNUMBER('Counter'!$C$8:$C$17)&gt;0)*(IF(ISNUMBER('Counter'!$B$8:$B$17),'Counter'!$B$8:$B$17,'Counter'!$E$4)&lt;=A211)*(IF(ISNUMBER('Counter'!$C$8:$C$17),'Counter'!$C$8:$C$17,'Counter'!$F$4)&gt;=A211))&gt;0,1,0))</f>
        <v/>
      </c>
      <c r="C211">
        <f>IF(B211=0,0,IF(SUMPRODUCT((ISNUMBER('Counter'!$B$8:$B$17)+ISNUMBER('Counter'!$C$8:$C$17)&gt;0)*(ISNUMBER('Counter'!$B$8:$B$17)*('Counter'!$B$8:$B$17=A211)+ISNUMBER('Counter'!$C$8:$C$17)*('Counter'!$C$8:$C$17=A211)&gt;0))&gt;0,0,1))</f>
        <v/>
      </c>
      <c r="D211">
        <f>SUM(B$2:B211)</f>
        <v/>
      </c>
      <c r="E211">
        <f>SUM(C$2:C211)</f>
        <v/>
      </c>
    </row>
    <row r="212">
      <c r="A212" s="9">
        <f>IF(ISNUMBER('Counter'!$E$4),IF('Counter'!$E$4+210&lt;='Counter'!$F$4,'Counter'!$E$4+210,""),"")</f>
        <v/>
      </c>
      <c r="B212">
        <f>IF(A212="",0,IF(SUMPRODUCT((ISNUMBER('Counter'!$B$8:$B$17)+ISNUMBER('Counter'!$C$8:$C$17)&gt;0)*(IF(ISNUMBER('Counter'!$B$8:$B$17),'Counter'!$B$8:$B$17,'Counter'!$E$4)&lt;=A212)*(IF(ISNUMBER('Counter'!$C$8:$C$17),'Counter'!$C$8:$C$17,'Counter'!$F$4)&gt;=A212))&gt;0,1,0))</f>
        <v/>
      </c>
      <c r="C212">
        <f>IF(B212=0,0,IF(SUMPRODUCT((ISNUMBER('Counter'!$B$8:$B$17)+ISNUMBER('Counter'!$C$8:$C$17)&gt;0)*(ISNUMBER('Counter'!$B$8:$B$17)*('Counter'!$B$8:$B$17=A212)+ISNUMBER('Counter'!$C$8:$C$17)*('Counter'!$C$8:$C$17=A212)&gt;0))&gt;0,0,1))</f>
        <v/>
      </c>
      <c r="D212">
        <f>SUM(B$2:B212)</f>
        <v/>
      </c>
      <c r="E212">
        <f>SUM(C$2:C212)</f>
        <v/>
      </c>
    </row>
    <row r="213">
      <c r="A213" s="9">
        <f>IF(ISNUMBER('Counter'!$E$4),IF('Counter'!$E$4+211&lt;='Counter'!$F$4,'Counter'!$E$4+211,""),"")</f>
        <v/>
      </c>
      <c r="B213">
        <f>IF(A213="",0,IF(SUMPRODUCT((ISNUMBER('Counter'!$B$8:$B$17)+ISNUMBER('Counter'!$C$8:$C$17)&gt;0)*(IF(ISNUMBER('Counter'!$B$8:$B$17),'Counter'!$B$8:$B$17,'Counter'!$E$4)&lt;=A213)*(IF(ISNUMBER('Counter'!$C$8:$C$17),'Counter'!$C$8:$C$17,'Counter'!$F$4)&gt;=A213))&gt;0,1,0))</f>
        <v/>
      </c>
      <c r="C213">
        <f>IF(B213=0,0,IF(SUMPRODUCT((ISNUMBER('Counter'!$B$8:$B$17)+ISNUMBER('Counter'!$C$8:$C$17)&gt;0)*(ISNUMBER('Counter'!$B$8:$B$17)*('Counter'!$B$8:$B$17=A213)+ISNUMBER('Counter'!$C$8:$C$17)*('Counter'!$C$8:$C$17=A213)&gt;0))&gt;0,0,1))</f>
        <v/>
      </c>
      <c r="D213">
        <f>SUM(B$2:B213)</f>
        <v/>
      </c>
      <c r="E213">
        <f>SUM(C$2:C213)</f>
        <v/>
      </c>
    </row>
    <row r="214">
      <c r="A214" s="9">
        <f>IF(ISNUMBER('Counter'!$E$4),IF('Counter'!$E$4+212&lt;='Counter'!$F$4,'Counter'!$E$4+212,""),"")</f>
        <v/>
      </c>
      <c r="B214">
        <f>IF(A214="",0,IF(SUMPRODUCT((ISNUMBER('Counter'!$B$8:$B$17)+ISNUMBER('Counter'!$C$8:$C$17)&gt;0)*(IF(ISNUMBER('Counter'!$B$8:$B$17),'Counter'!$B$8:$B$17,'Counter'!$E$4)&lt;=A214)*(IF(ISNUMBER('Counter'!$C$8:$C$17),'Counter'!$C$8:$C$17,'Counter'!$F$4)&gt;=A214))&gt;0,1,0))</f>
        <v/>
      </c>
      <c r="C214">
        <f>IF(B214=0,0,IF(SUMPRODUCT((ISNUMBER('Counter'!$B$8:$B$17)+ISNUMBER('Counter'!$C$8:$C$17)&gt;0)*(ISNUMBER('Counter'!$B$8:$B$17)*('Counter'!$B$8:$B$17=A214)+ISNUMBER('Counter'!$C$8:$C$17)*('Counter'!$C$8:$C$17=A214)&gt;0))&gt;0,0,1))</f>
        <v/>
      </c>
      <c r="D214">
        <f>SUM(B$2:B214)</f>
        <v/>
      </c>
      <c r="E214">
        <f>SUM(C$2:C214)</f>
        <v/>
      </c>
    </row>
    <row r="215">
      <c r="A215" s="9">
        <f>IF(ISNUMBER('Counter'!$E$4),IF('Counter'!$E$4+213&lt;='Counter'!$F$4,'Counter'!$E$4+213,""),"")</f>
        <v/>
      </c>
      <c r="B215">
        <f>IF(A215="",0,IF(SUMPRODUCT((ISNUMBER('Counter'!$B$8:$B$17)+ISNUMBER('Counter'!$C$8:$C$17)&gt;0)*(IF(ISNUMBER('Counter'!$B$8:$B$17),'Counter'!$B$8:$B$17,'Counter'!$E$4)&lt;=A215)*(IF(ISNUMBER('Counter'!$C$8:$C$17),'Counter'!$C$8:$C$17,'Counter'!$F$4)&gt;=A215))&gt;0,1,0))</f>
        <v/>
      </c>
      <c r="C215">
        <f>IF(B215=0,0,IF(SUMPRODUCT((ISNUMBER('Counter'!$B$8:$B$17)+ISNUMBER('Counter'!$C$8:$C$17)&gt;0)*(ISNUMBER('Counter'!$B$8:$B$17)*('Counter'!$B$8:$B$17=A215)+ISNUMBER('Counter'!$C$8:$C$17)*('Counter'!$C$8:$C$17=A215)&gt;0))&gt;0,0,1))</f>
        <v/>
      </c>
      <c r="D215">
        <f>SUM(B$2:B215)</f>
        <v/>
      </c>
      <c r="E215">
        <f>SUM(C$2:C215)</f>
        <v/>
      </c>
    </row>
    <row r="216">
      <c r="A216" s="9">
        <f>IF(ISNUMBER('Counter'!$E$4),IF('Counter'!$E$4+214&lt;='Counter'!$F$4,'Counter'!$E$4+214,""),"")</f>
        <v/>
      </c>
      <c r="B216">
        <f>IF(A216="",0,IF(SUMPRODUCT((ISNUMBER('Counter'!$B$8:$B$17)+ISNUMBER('Counter'!$C$8:$C$17)&gt;0)*(IF(ISNUMBER('Counter'!$B$8:$B$17),'Counter'!$B$8:$B$17,'Counter'!$E$4)&lt;=A216)*(IF(ISNUMBER('Counter'!$C$8:$C$17),'Counter'!$C$8:$C$17,'Counter'!$F$4)&gt;=A216))&gt;0,1,0))</f>
        <v/>
      </c>
      <c r="C216">
        <f>IF(B216=0,0,IF(SUMPRODUCT((ISNUMBER('Counter'!$B$8:$B$17)+ISNUMBER('Counter'!$C$8:$C$17)&gt;0)*(ISNUMBER('Counter'!$B$8:$B$17)*('Counter'!$B$8:$B$17=A216)+ISNUMBER('Counter'!$C$8:$C$17)*('Counter'!$C$8:$C$17=A216)&gt;0))&gt;0,0,1))</f>
        <v/>
      </c>
      <c r="D216">
        <f>SUM(B$2:B216)</f>
        <v/>
      </c>
      <c r="E216">
        <f>SUM(C$2:C216)</f>
        <v/>
      </c>
    </row>
    <row r="217">
      <c r="A217" s="9">
        <f>IF(ISNUMBER('Counter'!$E$4),IF('Counter'!$E$4+215&lt;='Counter'!$F$4,'Counter'!$E$4+215,""),"")</f>
        <v/>
      </c>
      <c r="B217">
        <f>IF(A217="",0,IF(SUMPRODUCT((ISNUMBER('Counter'!$B$8:$B$17)+ISNUMBER('Counter'!$C$8:$C$17)&gt;0)*(IF(ISNUMBER('Counter'!$B$8:$B$17),'Counter'!$B$8:$B$17,'Counter'!$E$4)&lt;=A217)*(IF(ISNUMBER('Counter'!$C$8:$C$17),'Counter'!$C$8:$C$17,'Counter'!$F$4)&gt;=A217))&gt;0,1,0))</f>
        <v/>
      </c>
      <c r="C217">
        <f>IF(B217=0,0,IF(SUMPRODUCT((ISNUMBER('Counter'!$B$8:$B$17)+ISNUMBER('Counter'!$C$8:$C$17)&gt;0)*(ISNUMBER('Counter'!$B$8:$B$17)*('Counter'!$B$8:$B$17=A217)+ISNUMBER('Counter'!$C$8:$C$17)*('Counter'!$C$8:$C$17=A217)&gt;0))&gt;0,0,1))</f>
        <v/>
      </c>
      <c r="D217">
        <f>SUM(B$2:B217)</f>
        <v/>
      </c>
      <c r="E217">
        <f>SUM(C$2:C217)</f>
        <v/>
      </c>
    </row>
    <row r="218">
      <c r="A218" s="9">
        <f>IF(ISNUMBER('Counter'!$E$4),IF('Counter'!$E$4+216&lt;='Counter'!$F$4,'Counter'!$E$4+216,""),"")</f>
        <v/>
      </c>
      <c r="B218">
        <f>IF(A218="",0,IF(SUMPRODUCT((ISNUMBER('Counter'!$B$8:$B$17)+ISNUMBER('Counter'!$C$8:$C$17)&gt;0)*(IF(ISNUMBER('Counter'!$B$8:$B$17),'Counter'!$B$8:$B$17,'Counter'!$E$4)&lt;=A218)*(IF(ISNUMBER('Counter'!$C$8:$C$17),'Counter'!$C$8:$C$17,'Counter'!$F$4)&gt;=A218))&gt;0,1,0))</f>
        <v/>
      </c>
      <c r="C218">
        <f>IF(B218=0,0,IF(SUMPRODUCT((ISNUMBER('Counter'!$B$8:$B$17)+ISNUMBER('Counter'!$C$8:$C$17)&gt;0)*(ISNUMBER('Counter'!$B$8:$B$17)*('Counter'!$B$8:$B$17=A218)+ISNUMBER('Counter'!$C$8:$C$17)*('Counter'!$C$8:$C$17=A218)&gt;0))&gt;0,0,1))</f>
        <v/>
      </c>
      <c r="D218">
        <f>SUM(B$2:B218)</f>
        <v/>
      </c>
      <c r="E218">
        <f>SUM(C$2:C218)</f>
        <v/>
      </c>
    </row>
    <row r="219">
      <c r="A219" s="9">
        <f>IF(ISNUMBER('Counter'!$E$4),IF('Counter'!$E$4+217&lt;='Counter'!$F$4,'Counter'!$E$4+217,""),"")</f>
        <v/>
      </c>
      <c r="B219">
        <f>IF(A219="",0,IF(SUMPRODUCT((ISNUMBER('Counter'!$B$8:$B$17)+ISNUMBER('Counter'!$C$8:$C$17)&gt;0)*(IF(ISNUMBER('Counter'!$B$8:$B$17),'Counter'!$B$8:$B$17,'Counter'!$E$4)&lt;=A219)*(IF(ISNUMBER('Counter'!$C$8:$C$17),'Counter'!$C$8:$C$17,'Counter'!$F$4)&gt;=A219))&gt;0,1,0))</f>
        <v/>
      </c>
      <c r="C219">
        <f>IF(B219=0,0,IF(SUMPRODUCT((ISNUMBER('Counter'!$B$8:$B$17)+ISNUMBER('Counter'!$C$8:$C$17)&gt;0)*(ISNUMBER('Counter'!$B$8:$B$17)*('Counter'!$B$8:$B$17=A219)+ISNUMBER('Counter'!$C$8:$C$17)*('Counter'!$C$8:$C$17=A219)&gt;0))&gt;0,0,1))</f>
        <v/>
      </c>
      <c r="D219">
        <f>SUM(B$2:B219)</f>
        <v/>
      </c>
      <c r="E219">
        <f>SUM(C$2:C219)</f>
        <v/>
      </c>
    </row>
    <row r="220">
      <c r="A220" s="9">
        <f>IF(ISNUMBER('Counter'!$E$4),IF('Counter'!$E$4+218&lt;='Counter'!$F$4,'Counter'!$E$4+218,""),"")</f>
        <v/>
      </c>
      <c r="B220">
        <f>IF(A220="",0,IF(SUMPRODUCT((ISNUMBER('Counter'!$B$8:$B$17)+ISNUMBER('Counter'!$C$8:$C$17)&gt;0)*(IF(ISNUMBER('Counter'!$B$8:$B$17),'Counter'!$B$8:$B$17,'Counter'!$E$4)&lt;=A220)*(IF(ISNUMBER('Counter'!$C$8:$C$17),'Counter'!$C$8:$C$17,'Counter'!$F$4)&gt;=A220))&gt;0,1,0))</f>
        <v/>
      </c>
      <c r="C220">
        <f>IF(B220=0,0,IF(SUMPRODUCT((ISNUMBER('Counter'!$B$8:$B$17)+ISNUMBER('Counter'!$C$8:$C$17)&gt;0)*(ISNUMBER('Counter'!$B$8:$B$17)*('Counter'!$B$8:$B$17=A220)+ISNUMBER('Counter'!$C$8:$C$17)*('Counter'!$C$8:$C$17=A220)&gt;0))&gt;0,0,1))</f>
        <v/>
      </c>
      <c r="D220">
        <f>SUM(B$2:B220)</f>
        <v/>
      </c>
      <c r="E220">
        <f>SUM(C$2:C220)</f>
        <v/>
      </c>
    </row>
    <row r="221">
      <c r="A221" s="9">
        <f>IF(ISNUMBER('Counter'!$E$4),IF('Counter'!$E$4+219&lt;='Counter'!$F$4,'Counter'!$E$4+219,""),"")</f>
        <v/>
      </c>
      <c r="B221">
        <f>IF(A221="",0,IF(SUMPRODUCT((ISNUMBER('Counter'!$B$8:$B$17)+ISNUMBER('Counter'!$C$8:$C$17)&gt;0)*(IF(ISNUMBER('Counter'!$B$8:$B$17),'Counter'!$B$8:$B$17,'Counter'!$E$4)&lt;=A221)*(IF(ISNUMBER('Counter'!$C$8:$C$17),'Counter'!$C$8:$C$17,'Counter'!$F$4)&gt;=A221))&gt;0,1,0))</f>
        <v/>
      </c>
      <c r="C221">
        <f>IF(B221=0,0,IF(SUMPRODUCT((ISNUMBER('Counter'!$B$8:$B$17)+ISNUMBER('Counter'!$C$8:$C$17)&gt;0)*(ISNUMBER('Counter'!$B$8:$B$17)*('Counter'!$B$8:$B$17=A221)+ISNUMBER('Counter'!$C$8:$C$17)*('Counter'!$C$8:$C$17=A221)&gt;0))&gt;0,0,1))</f>
        <v/>
      </c>
      <c r="D221">
        <f>SUM(B$2:B221)</f>
        <v/>
      </c>
      <c r="E221">
        <f>SUM(C$2:C221)</f>
        <v/>
      </c>
    </row>
    <row r="222">
      <c r="A222" s="9">
        <f>IF(ISNUMBER('Counter'!$E$4),IF('Counter'!$E$4+220&lt;='Counter'!$F$4,'Counter'!$E$4+220,""),"")</f>
        <v/>
      </c>
      <c r="B222">
        <f>IF(A222="",0,IF(SUMPRODUCT((ISNUMBER('Counter'!$B$8:$B$17)+ISNUMBER('Counter'!$C$8:$C$17)&gt;0)*(IF(ISNUMBER('Counter'!$B$8:$B$17),'Counter'!$B$8:$B$17,'Counter'!$E$4)&lt;=A222)*(IF(ISNUMBER('Counter'!$C$8:$C$17),'Counter'!$C$8:$C$17,'Counter'!$F$4)&gt;=A222))&gt;0,1,0))</f>
        <v/>
      </c>
      <c r="C222">
        <f>IF(B222=0,0,IF(SUMPRODUCT((ISNUMBER('Counter'!$B$8:$B$17)+ISNUMBER('Counter'!$C$8:$C$17)&gt;0)*(ISNUMBER('Counter'!$B$8:$B$17)*('Counter'!$B$8:$B$17=A222)+ISNUMBER('Counter'!$C$8:$C$17)*('Counter'!$C$8:$C$17=A222)&gt;0))&gt;0,0,1))</f>
        <v/>
      </c>
      <c r="D222">
        <f>SUM(B$2:B222)</f>
        <v/>
      </c>
      <c r="E222">
        <f>SUM(C$2:C222)</f>
        <v/>
      </c>
    </row>
    <row r="223">
      <c r="A223" s="9">
        <f>IF(ISNUMBER('Counter'!$E$4),IF('Counter'!$E$4+221&lt;='Counter'!$F$4,'Counter'!$E$4+221,""),"")</f>
        <v/>
      </c>
      <c r="B223">
        <f>IF(A223="",0,IF(SUMPRODUCT((ISNUMBER('Counter'!$B$8:$B$17)+ISNUMBER('Counter'!$C$8:$C$17)&gt;0)*(IF(ISNUMBER('Counter'!$B$8:$B$17),'Counter'!$B$8:$B$17,'Counter'!$E$4)&lt;=A223)*(IF(ISNUMBER('Counter'!$C$8:$C$17),'Counter'!$C$8:$C$17,'Counter'!$F$4)&gt;=A223))&gt;0,1,0))</f>
        <v/>
      </c>
      <c r="C223">
        <f>IF(B223=0,0,IF(SUMPRODUCT((ISNUMBER('Counter'!$B$8:$B$17)+ISNUMBER('Counter'!$C$8:$C$17)&gt;0)*(ISNUMBER('Counter'!$B$8:$B$17)*('Counter'!$B$8:$B$17=A223)+ISNUMBER('Counter'!$C$8:$C$17)*('Counter'!$C$8:$C$17=A223)&gt;0))&gt;0,0,1))</f>
        <v/>
      </c>
      <c r="D223">
        <f>SUM(B$2:B223)</f>
        <v/>
      </c>
      <c r="E223">
        <f>SUM(C$2:C223)</f>
        <v/>
      </c>
    </row>
    <row r="224">
      <c r="A224" s="9">
        <f>IF(ISNUMBER('Counter'!$E$4),IF('Counter'!$E$4+222&lt;='Counter'!$F$4,'Counter'!$E$4+222,""),"")</f>
        <v/>
      </c>
      <c r="B224">
        <f>IF(A224="",0,IF(SUMPRODUCT((ISNUMBER('Counter'!$B$8:$B$17)+ISNUMBER('Counter'!$C$8:$C$17)&gt;0)*(IF(ISNUMBER('Counter'!$B$8:$B$17),'Counter'!$B$8:$B$17,'Counter'!$E$4)&lt;=A224)*(IF(ISNUMBER('Counter'!$C$8:$C$17),'Counter'!$C$8:$C$17,'Counter'!$F$4)&gt;=A224))&gt;0,1,0))</f>
        <v/>
      </c>
      <c r="C224">
        <f>IF(B224=0,0,IF(SUMPRODUCT((ISNUMBER('Counter'!$B$8:$B$17)+ISNUMBER('Counter'!$C$8:$C$17)&gt;0)*(ISNUMBER('Counter'!$B$8:$B$17)*('Counter'!$B$8:$B$17=A224)+ISNUMBER('Counter'!$C$8:$C$17)*('Counter'!$C$8:$C$17=A224)&gt;0))&gt;0,0,1))</f>
        <v/>
      </c>
      <c r="D224">
        <f>SUM(B$2:B224)</f>
        <v/>
      </c>
      <c r="E224">
        <f>SUM(C$2:C224)</f>
        <v/>
      </c>
    </row>
    <row r="225">
      <c r="A225" s="9">
        <f>IF(ISNUMBER('Counter'!$E$4),IF('Counter'!$E$4+223&lt;='Counter'!$F$4,'Counter'!$E$4+223,""),"")</f>
        <v/>
      </c>
      <c r="B225">
        <f>IF(A225="",0,IF(SUMPRODUCT((ISNUMBER('Counter'!$B$8:$B$17)+ISNUMBER('Counter'!$C$8:$C$17)&gt;0)*(IF(ISNUMBER('Counter'!$B$8:$B$17),'Counter'!$B$8:$B$17,'Counter'!$E$4)&lt;=A225)*(IF(ISNUMBER('Counter'!$C$8:$C$17),'Counter'!$C$8:$C$17,'Counter'!$F$4)&gt;=A225))&gt;0,1,0))</f>
        <v/>
      </c>
      <c r="C225">
        <f>IF(B225=0,0,IF(SUMPRODUCT((ISNUMBER('Counter'!$B$8:$B$17)+ISNUMBER('Counter'!$C$8:$C$17)&gt;0)*(ISNUMBER('Counter'!$B$8:$B$17)*('Counter'!$B$8:$B$17=A225)+ISNUMBER('Counter'!$C$8:$C$17)*('Counter'!$C$8:$C$17=A225)&gt;0))&gt;0,0,1))</f>
        <v/>
      </c>
      <c r="D225">
        <f>SUM(B$2:B225)</f>
        <v/>
      </c>
      <c r="E225">
        <f>SUM(C$2:C225)</f>
        <v/>
      </c>
    </row>
    <row r="226">
      <c r="A226" s="9">
        <f>IF(ISNUMBER('Counter'!$E$4),IF('Counter'!$E$4+224&lt;='Counter'!$F$4,'Counter'!$E$4+224,""),"")</f>
        <v/>
      </c>
      <c r="B226">
        <f>IF(A226="",0,IF(SUMPRODUCT((ISNUMBER('Counter'!$B$8:$B$17)+ISNUMBER('Counter'!$C$8:$C$17)&gt;0)*(IF(ISNUMBER('Counter'!$B$8:$B$17),'Counter'!$B$8:$B$17,'Counter'!$E$4)&lt;=A226)*(IF(ISNUMBER('Counter'!$C$8:$C$17),'Counter'!$C$8:$C$17,'Counter'!$F$4)&gt;=A226))&gt;0,1,0))</f>
        <v/>
      </c>
      <c r="C226">
        <f>IF(B226=0,0,IF(SUMPRODUCT((ISNUMBER('Counter'!$B$8:$B$17)+ISNUMBER('Counter'!$C$8:$C$17)&gt;0)*(ISNUMBER('Counter'!$B$8:$B$17)*('Counter'!$B$8:$B$17=A226)+ISNUMBER('Counter'!$C$8:$C$17)*('Counter'!$C$8:$C$17=A226)&gt;0))&gt;0,0,1))</f>
        <v/>
      </c>
      <c r="D226">
        <f>SUM(B$2:B226)</f>
        <v/>
      </c>
      <c r="E226">
        <f>SUM(C$2:C226)</f>
        <v/>
      </c>
    </row>
    <row r="227">
      <c r="A227" s="9">
        <f>IF(ISNUMBER('Counter'!$E$4),IF('Counter'!$E$4+225&lt;='Counter'!$F$4,'Counter'!$E$4+225,""),"")</f>
        <v/>
      </c>
      <c r="B227">
        <f>IF(A227="",0,IF(SUMPRODUCT((ISNUMBER('Counter'!$B$8:$B$17)+ISNUMBER('Counter'!$C$8:$C$17)&gt;0)*(IF(ISNUMBER('Counter'!$B$8:$B$17),'Counter'!$B$8:$B$17,'Counter'!$E$4)&lt;=A227)*(IF(ISNUMBER('Counter'!$C$8:$C$17),'Counter'!$C$8:$C$17,'Counter'!$F$4)&gt;=A227))&gt;0,1,0))</f>
        <v/>
      </c>
      <c r="C227">
        <f>IF(B227=0,0,IF(SUMPRODUCT((ISNUMBER('Counter'!$B$8:$B$17)+ISNUMBER('Counter'!$C$8:$C$17)&gt;0)*(ISNUMBER('Counter'!$B$8:$B$17)*('Counter'!$B$8:$B$17=A227)+ISNUMBER('Counter'!$C$8:$C$17)*('Counter'!$C$8:$C$17=A227)&gt;0))&gt;0,0,1))</f>
        <v/>
      </c>
      <c r="D227">
        <f>SUM(B$2:B227)</f>
        <v/>
      </c>
      <c r="E227">
        <f>SUM(C$2:C227)</f>
        <v/>
      </c>
    </row>
    <row r="228">
      <c r="A228" s="9">
        <f>IF(ISNUMBER('Counter'!$E$4),IF('Counter'!$E$4+226&lt;='Counter'!$F$4,'Counter'!$E$4+226,""),"")</f>
        <v/>
      </c>
      <c r="B228">
        <f>IF(A228="",0,IF(SUMPRODUCT((ISNUMBER('Counter'!$B$8:$B$17)+ISNUMBER('Counter'!$C$8:$C$17)&gt;0)*(IF(ISNUMBER('Counter'!$B$8:$B$17),'Counter'!$B$8:$B$17,'Counter'!$E$4)&lt;=A228)*(IF(ISNUMBER('Counter'!$C$8:$C$17),'Counter'!$C$8:$C$17,'Counter'!$F$4)&gt;=A228))&gt;0,1,0))</f>
        <v/>
      </c>
      <c r="C228">
        <f>IF(B228=0,0,IF(SUMPRODUCT((ISNUMBER('Counter'!$B$8:$B$17)+ISNUMBER('Counter'!$C$8:$C$17)&gt;0)*(ISNUMBER('Counter'!$B$8:$B$17)*('Counter'!$B$8:$B$17=A228)+ISNUMBER('Counter'!$C$8:$C$17)*('Counter'!$C$8:$C$17=A228)&gt;0))&gt;0,0,1))</f>
        <v/>
      </c>
      <c r="D228">
        <f>SUM(B$2:B228)</f>
        <v/>
      </c>
      <c r="E228">
        <f>SUM(C$2:C228)</f>
        <v/>
      </c>
    </row>
    <row r="229">
      <c r="A229" s="9">
        <f>IF(ISNUMBER('Counter'!$E$4),IF('Counter'!$E$4+227&lt;='Counter'!$F$4,'Counter'!$E$4+227,""),"")</f>
        <v/>
      </c>
      <c r="B229">
        <f>IF(A229="",0,IF(SUMPRODUCT((ISNUMBER('Counter'!$B$8:$B$17)+ISNUMBER('Counter'!$C$8:$C$17)&gt;0)*(IF(ISNUMBER('Counter'!$B$8:$B$17),'Counter'!$B$8:$B$17,'Counter'!$E$4)&lt;=A229)*(IF(ISNUMBER('Counter'!$C$8:$C$17),'Counter'!$C$8:$C$17,'Counter'!$F$4)&gt;=A229))&gt;0,1,0))</f>
        <v/>
      </c>
      <c r="C229">
        <f>IF(B229=0,0,IF(SUMPRODUCT((ISNUMBER('Counter'!$B$8:$B$17)+ISNUMBER('Counter'!$C$8:$C$17)&gt;0)*(ISNUMBER('Counter'!$B$8:$B$17)*('Counter'!$B$8:$B$17=A229)+ISNUMBER('Counter'!$C$8:$C$17)*('Counter'!$C$8:$C$17=A229)&gt;0))&gt;0,0,1))</f>
        <v/>
      </c>
      <c r="D229">
        <f>SUM(B$2:B229)</f>
        <v/>
      </c>
      <c r="E229">
        <f>SUM(C$2:C229)</f>
        <v/>
      </c>
    </row>
    <row r="230">
      <c r="A230" s="9">
        <f>IF(ISNUMBER('Counter'!$E$4),IF('Counter'!$E$4+228&lt;='Counter'!$F$4,'Counter'!$E$4+228,""),"")</f>
        <v/>
      </c>
      <c r="B230">
        <f>IF(A230="",0,IF(SUMPRODUCT((ISNUMBER('Counter'!$B$8:$B$17)+ISNUMBER('Counter'!$C$8:$C$17)&gt;0)*(IF(ISNUMBER('Counter'!$B$8:$B$17),'Counter'!$B$8:$B$17,'Counter'!$E$4)&lt;=A230)*(IF(ISNUMBER('Counter'!$C$8:$C$17),'Counter'!$C$8:$C$17,'Counter'!$F$4)&gt;=A230))&gt;0,1,0))</f>
        <v/>
      </c>
      <c r="C230">
        <f>IF(B230=0,0,IF(SUMPRODUCT((ISNUMBER('Counter'!$B$8:$B$17)+ISNUMBER('Counter'!$C$8:$C$17)&gt;0)*(ISNUMBER('Counter'!$B$8:$B$17)*('Counter'!$B$8:$B$17=A230)+ISNUMBER('Counter'!$C$8:$C$17)*('Counter'!$C$8:$C$17=A230)&gt;0))&gt;0,0,1))</f>
        <v/>
      </c>
      <c r="D230">
        <f>SUM(B$2:B230)</f>
        <v/>
      </c>
      <c r="E230">
        <f>SUM(C$2:C230)</f>
        <v/>
      </c>
    </row>
    <row r="231">
      <c r="A231" s="9">
        <f>IF(ISNUMBER('Counter'!$E$4),IF('Counter'!$E$4+229&lt;='Counter'!$F$4,'Counter'!$E$4+229,""),"")</f>
        <v/>
      </c>
      <c r="B231">
        <f>IF(A231="",0,IF(SUMPRODUCT((ISNUMBER('Counter'!$B$8:$B$17)+ISNUMBER('Counter'!$C$8:$C$17)&gt;0)*(IF(ISNUMBER('Counter'!$B$8:$B$17),'Counter'!$B$8:$B$17,'Counter'!$E$4)&lt;=A231)*(IF(ISNUMBER('Counter'!$C$8:$C$17),'Counter'!$C$8:$C$17,'Counter'!$F$4)&gt;=A231))&gt;0,1,0))</f>
        <v/>
      </c>
      <c r="C231">
        <f>IF(B231=0,0,IF(SUMPRODUCT((ISNUMBER('Counter'!$B$8:$B$17)+ISNUMBER('Counter'!$C$8:$C$17)&gt;0)*(ISNUMBER('Counter'!$B$8:$B$17)*('Counter'!$B$8:$B$17=A231)+ISNUMBER('Counter'!$C$8:$C$17)*('Counter'!$C$8:$C$17=A231)&gt;0))&gt;0,0,1))</f>
        <v/>
      </c>
      <c r="D231">
        <f>SUM(B$2:B231)</f>
        <v/>
      </c>
      <c r="E231">
        <f>SUM(C$2:C231)</f>
        <v/>
      </c>
    </row>
    <row r="232">
      <c r="A232" s="9">
        <f>IF(ISNUMBER('Counter'!$E$4),IF('Counter'!$E$4+230&lt;='Counter'!$F$4,'Counter'!$E$4+230,""),"")</f>
        <v/>
      </c>
      <c r="B232">
        <f>IF(A232="",0,IF(SUMPRODUCT((ISNUMBER('Counter'!$B$8:$B$17)+ISNUMBER('Counter'!$C$8:$C$17)&gt;0)*(IF(ISNUMBER('Counter'!$B$8:$B$17),'Counter'!$B$8:$B$17,'Counter'!$E$4)&lt;=A232)*(IF(ISNUMBER('Counter'!$C$8:$C$17),'Counter'!$C$8:$C$17,'Counter'!$F$4)&gt;=A232))&gt;0,1,0))</f>
        <v/>
      </c>
      <c r="C232">
        <f>IF(B232=0,0,IF(SUMPRODUCT((ISNUMBER('Counter'!$B$8:$B$17)+ISNUMBER('Counter'!$C$8:$C$17)&gt;0)*(ISNUMBER('Counter'!$B$8:$B$17)*('Counter'!$B$8:$B$17=A232)+ISNUMBER('Counter'!$C$8:$C$17)*('Counter'!$C$8:$C$17=A232)&gt;0))&gt;0,0,1))</f>
        <v/>
      </c>
      <c r="D232">
        <f>SUM(B$2:B232)</f>
        <v/>
      </c>
      <c r="E232">
        <f>SUM(C$2:C232)</f>
        <v/>
      </c>
    </row>
    <row r="233">
      <c r="A233" s="9">
        <f>IF(ISNUMBER('Counter'!$E$4),IF('Counter'!$E$4+231&lt;='Counter'!$F$4,'Counter'!$E$4+231,""),"")</f>
        <v/>
      </c>
      <c r="B233">
        <f>IF(A233="",0,IF(SUMPRODUCT((ISNUMBER('Counter'!$B$8:$B$17)+ISNUMBER('Counter'!$C$8:$C$17)&gt;0)*(IF(ISNUMBER('Counter'!$B$8:$B$17),'Counter'!$B$8:$B$17,'Counter'!$E$4)&lt;=A233)*(IF(ISNUMBER('Counter'!$C$8:$C$17),'Counter'!$C$8:$C$17,'Counter'!$F$4)&gt;=A233))&gt;0,1,0))</f>
        <v/>
      </c>
      <c r="C233">
        <f>IF(B233=0,0,IF(SUMPRODUCT((ISNUMBER('Counter'!$B$8:$B$17)+ISNUMBER('Counter'!$C$8:$C$17)&gt;0)*(ISNUMBER('Counter'!$B$8:$B$17)*('Counter'!$B$8:$B$17=A233)+ISNUMBER('Counter'!$C$8:$C$17)*('Counter'!$C$8:$C$17=A233)&gt;0))&gt;0,0,1))</f>
        <v/>
      </c>
      <c r="D233">
        <f>SUM(B$2:B233)</f>
        <v/>
      </c>
      <c r="E233">
        <f>SUM(C$2:C233)</f>
        <v/>
      </c>
    </row>
    <row r="234">
      <c r="A234" s="9">
        <f>IF(ISNUMBER('Counter'!$E$4),IF('Counter'!$E$4+232&lt;='Counter'!$F$4,'Counter'!$E$4+232,""),"")</f>
        <v/>
      </c>
      <c r="B234">
        <f>IF(A234="",0,IF(SUMPRODUCT((ISNUMBER('Counter'!$B$8:$B$17)+ISNUMBER('Counter'!$C$8:$C$17)&gt;0)*(IF(ISNUMBER('Counter'!$B$8:$B$17),'Counter'!$B$8:$B$17,'Counter'!$E$4)&lt;=A234)*(IF(ISNUMBER('Counter'!$C$8:$C$17),'Counter'!$C$8:$C$17,'Counter'!$F$4)&gt;=A234))&gt;0,1,0))</f>
        <v/>
      </c>
      <c r="C234">
        <f>IF(B234=0,0,IF(SUMPRODUCT((ISNUMBER('Counter'!$B$8:$B$17)+ISNUMBER('Counter'!$C$8:$C$17)&gt;0)*(ISNUMBER('Counter'!$B$8:$B$17)*('Counter'!$B$8:$B$17=A234)+ISNUMBER('Counter'!$C$8:$C$17)*('Counter'!$C$8:$C$17=A234)&gt;0))&gt;0,0,1))</f>
        <v/>
      </c>
      <c r="D234">
        <f>SUM(B$2:B234)</f>
        <v/>
      </c>
      <c r="E234">
        <f>SUM(C$2:C234)</f>
        <v/>
      </c>
    </row>
    <row r="235">
      <c r="A235" s="9">
        <f>IF(ISNUMBER('Counter'!$E$4),IF('Counter'!$E$4+233&lt;='Counter'!$F$4,'Counter'!$E$4+233,""),"")</f>
        <v/>
      </c>
      <c r="B235">
        <f>IF(A235="",0,IF(SUMPRODUCT((ISNUMBER('Counter'!$B$8:$B$17)+ISNUMBER('Counter'!$C$8:$C$17)&gt;0)*(IF(ISNUMBER('Counter'!$B$8:$B$17),'Counter'!$B$8:$B$17,'Counter'!$E$4)&lt;=A235)*(IF(ISNUMBER('Counter'!$C$8:$C$17),'Counter'!$C$8:$C$17,'Counter'!$F$4)&gt;=A235))&gt;0,1,0))</f>
        <v/>
      </c>
      <c r="C235">
        <f>IF(B235=0,0,IF(SUMPRODUCT((ISNUMBER('Counter'!$B$8:$B$17)+ISNUMBER('Counter'!$C$8:$C$17)&gt;0)*(ISNUMBER('Counter'!$B$8:$B$17)*('Counter'!$B$8:$B$17=A235)+ISNUMBER('Counter'!$C$8:$C$17)*('Counter'!$C$8:$C$17=A235)&gt;0))&gt;0,0,1))</f>
        <v/>
      </c>
      <c r="D235">
        <f>SUM(B$2:B235)</f>
        <v/>
      </c>
      <c r="E235">
        <f>SUM(C$2:C235)</f>
        <v/>
      </c>
    </row>
    <row r="236">
      <c r="A236" s="9">
        <f>IF(ISNUMBER('Counter'!$E$4),IF('Counter'!$E$4+234&lt;='Counter'!$F$4,'Counter'!$E$4+234,""),"")</f>
        <v/>
      </c>
      <c r="B236">
        <f>IF(A236="",0,IF(SUMPRODUCT((ISNUMBER('Counter'!$B$8:$B$17)+ISNUMBER('Counter'!$C$8:$C$17)&gt;0)*(IF(ISNUMBER('Counter'!$B$8:$B$17),'Counter'!$B$8:$B$17,'Counter'!$E$4)&lt;=A236)*(IF(ISNUMBER('Counter'!$C$8:$C$17),'Counter'!$C$8:$C$17,'Counter'!$F$4)&gt;=A236))&gt;0,1,0))</f>
        <v/>
      </c>
      <c r="C236">
        <f>IF(B236=0,0,IF(SUMPRODUCT((ISNUMBER('Counter'!$B$8:$B$17)+ISNUMBER('Counter'!$C$8:$C$17)&gt;0)*(ISNUMBER('Counter'!$B$8:$B$17)*('Counter'!$B$8:$B$17=A236)+ISNUMBER('Counter'!$C$8:$C$17)*('Counter'!$C$8:$C$17=A236)&gt;0))&gt;0,0,1))</f>
        <v/>
      </c>
      <c r="D236">
        <f>SUM(B$2:B236)</f>
        <v/>
      </c>
      <c r="E236">
        <f>SUM(C$2:C236)</f>
        <v/>
      </c>
    </row>
    <row r="237">
      <c r="A237" s="9">
        <f>IF(ISNUMBER('Counter'!$E$4),IF('Counter'!$E$4+235&lt;='Counter'!$F$4,'Counter'!$E$4+235,""),"")</f>
        <v/>
      </c>
      <c r="B237">
        <f>IF(A237="",0,IF(SUMPRODUCT((ISNUMBER('Counter'!$B$8:$B$17)+ISNUMBER('Counter'!$C$8:$C$17)&gt;0)*(IF(ISNUMBER('Counter'!$B$8:$B$17),'Counter'!$B$8:$B$17,'Counter'!$E$4)&lt;=A237)*(IF(ISNUMBER('Counter'!$C$8:$C$17),'Counter'!$C$8:$C$17,'Counter'!$F$4)&gt;=A237))&gt;0,1,0))</f>
        <v/>
      </c>
      <c r="C237">
        <f>IF(B237=0,0,IF(SUMPRODUCT((ISNUMBER('Counter'!$B$8:$B$17)+ISNUMBER('Counter'!$C$8:$C$17)&gt;0)*(ISNUMBER('Counter'!$B$8:$B$17)*('Counter'!$B$8:$B$17=A237)+ISNUMBER('Counter'!$C$8:$C$17)*('Counter'!$C$8:$C$17=A237)&gt;0))&gt;0,0,1))</f>
        <v/>
      </c>
      <c r="D237">
        <f>SUM(B$2:B237)</f>
        <v/>
      </c>
      <c r="E237">
        <f>SUM(C$2:C237)</f>
        <v/>
      </c>
    </row>
    <row r="238">
      <c r="A238" s="9">
        <f>IF(ISNUMBER('Counter'!$E$4),IF('Counter'!$E$4+236&lt;='Counter'!$F$4,'Counter'!$E$4+236,""),"")</f>
        <v/>
      </c>
      <c r="B238">
        <f>IF(A238="",0,IF(SUMPRODUCT((ISNUMBER('Counter'!$B$8:$B$17)+ISNUMBER('Counter'!$C$8:$C$17)&gt;0)*(IF(ISNUMBER('Counter'!$B$8:$B$17),'Counter'!$B$8:$B$17,'Counter'!$E$4)&lt;=A238)*(IF(ISNUMBER('Counter'!$C$8:$C$17),'Counter'!$C$8:$C$17,'Counter'!$F$4)&gt;=A238))&gt;0,1,0))</f>
        <v/>
      </c>
      <c r="C238">
        <f>IF(B238=0,0,IF(SUMPRODUCT((ISNUMBER('Counter'!$B$8:$B$17)+ISNUMBER('Counter'!$C$8:$C$17)&gt;0)*(ISNUMBER('Counter'!$B$8:$B$17)*('Counter'!$B$8:$B$17=A238)+ISNUMBER('Counter'!$C$8:$C$17)*('Counter'!$C$8:$C$17=A238)&gt;0))&gt;0,0,1))</f>
        <v/>
      </c>
      <c r="D238">
        <f>SUM(B$2:B238)</f>
        <v/>
      </c>
      <c r="E238">
        <f>SUM(C$2:C238)</f>
        <v/>
      </c>
    </row>
    <row r="239">
      <c r="A239" s="9">
        <f>IF(ISNUMBER('Counter'!$E$4),IF('Counter'!$E$4+237&lt;='Counter'!$F$4,'Counter'!$E$4+237,""),"")</f>
        <v/>
      </c>
      <c r="B239">
        <f>IF(A239="",0,IF(SUMPRODUCT((ISNUMBER('Counter'!$B$8:$B$17)+ISNUMBER('Counter'!$C$8:$C$17)&gt;0)*(IF(ISNUMBER('Counter'!$B$8:$B$17),'Counter'!$B$8:$B$17,'Counter'!$E$4)&lt;=A239)*(IF(ISNUMBER('Counter'!$C$8:$C$17),'Counter'!$C$8:$C$17,'Counter'!$F$4)&gt;=A239))&gt;0,1,0))</f>
        <v/>
      </c>
      <c r="C239">
        <f>IF(B239=0,0,IF(SUMPRODUCT((ISNUMBER('Counter'!$B$8:$B$17)+ISNUMBER('Counter'!$C$8:$C$17)&gt;0)*(ISNUMBER('Counter'!$B$8:$B$17)*('Counter'!$B$8:$B$17=A239)+ISNUMBER('Counter'!$C$8:$C$17)*('Counter'!$C$8:$C$17=A239)&gt;0))&gt;0,0,1))</f>
        <v/>
      </c>
      <c r="D239">
        <f>SUM(B$2:B239)</f>
        <v/>
      </c>
      <c r="E239">
        <f>SUM(C$2:C239)</f>
        <v/>
      </c>
    </row>
    <row r="240">
      <c r="A240" s="9">
        <f>IF(ISNUMBER('Counter'!$E$4),IF('Counter'!$E$4+238&lt;='Counter'!$F$4,'Counter'!$E$4+238,""),"")</f>
        <v/>
      </c>
      <c r="B240">
        <f>IF(A240="",0,IF(SUMPRODUCT((ISNUMBER('Counter'!$B$8:$B$17)+ISNUMBER('Counter'!$C$8:$C$17)&gt;0)*(IF(ISNUMBER('Counter'!$B$8:$B$17),'Counter'!$B$8:$B$17,'Counter'!$E$4)&lt;=A240)*(IF(ISNUMBER('Counter'!$C$8:$C$17),'Counter'!$C$8:$C$17,'Counter'!$F$4)&gt;=A240))&gt;0,1,0))</f>
        <v/>
      </c>
      <c r="C240">
        <f>IF(B240=0,0,IF(SUMPRODUCT((ISNUMBER('Counter'!$B$8:$B$17)+ISNUMBER('Counter'!$C$8:$C$17)&gt;0)*(ISNUMBER('Counter'!$B$8:$B$17)*('Counter'!$B$8:$B$17=A240)+ISNUMBER('Counter'!$C$8:$C$17)*('Counter'!$C$8:$C$17=A240)&gt;0))&gt;0,0,1))</f>
        <v/>
      </c>
      <c r="D240">
        <f>SUM(B$2:B240)</f>
        <v/>
      </c>
      <c r="E240">
        <f>SUM(C$2:C240)</f>
        <v/>
      </c>
    </row>
    <row r="241">
      <c r="A241" s="9">
        <f>IF(ISNUMBER('Counter'!$E$4),IF('Counter'!$E$4+239&lt;='Counter'!$F$4,'Counter'!$E$4+239,""),"")</f>
        <v/>
      </c>
      <c r="B241">
        <f>IF(A241="",0,IF(SUMPRODUCT((ISNUMBER('Counter'!$B$8:$B$17)+ISNUMBER('Counter'!$C$8:$C$17)&gt;0)*(IF(ISNUMBER('Counter'!$B$8:$B$17),'Counter'!$B$8:$B$17,'Counter'!$E$4)&lt;=A241)*(IF(ISNUMBER('Counter'!$C$8:$C$17),'Counter'!$C$8:$C$17,'Counter'!$F$4)&gt;=A241))&gt;0,1,0))</f>
        <v/>
      </c>
      <c r="C241">
        <f>IF(B241=0,0,IF(SUMPRODUCT((ISNUMBER('Counter'!$B$8:$B$17)+ISNUMBER('Counter'!$C$8:$C$17)&gt;0)*(ISNUMBER('Counter'!$B$8:$B$17)*('Counter'!$B$8:$B$17=A241)+ISNUMBER('Counter'!$C$8:$C$17)*('Counter'!$C$8:$C$17=A241)&gt;0))&gt;0,0,1))</f>
        <v/>
      </c>
      <c r="D241">
        <f>SUM(B$2:B241)</f>
        <v/>
      </c>
      <c r="E241">
        <f>SUM(C$2:C241)</f>
        <v/>
      </c>
    </row>
    <row r="242">
      <c r="A242" s="9">
        <f>IF(ISNUMBER('Counter'!$E$4),IF('Counter'!$E$4+240&lt;='Counter'!$F$4,'Counter'!$E$4+240,""),"")</f>
        <v/>
      </c>
      <c r="B242">
        <f>IF(A242="",0,IF(SUMPRODUCT((ISNUMBER('Counter'!$B$8:$B$17)+ISNUMBER('Counter'!$C$8:$C$17)&gt;0)*(IF(ISNUMBER('Counter'!$B$8:$B$17),'Counter'!$B$8:$B$17,'Counter'!$E$4)&lt;=A242)*(IF(ISNUMBER('Counter'!$C$8:$C$17),'Counter'!$C$8:$C$17,'Counter'!$F$4)&gt;=A242))&gt;0,1,0))</f>
        <v/>
      </c>
      <c r="C242">
        <f>IF(B242=0,0,IF(SUMPRODUCT((ISNUMBER('Counter'!$B$8:$B$17)+ISNUMBER('Counter'!$C$8:$C$17)&gt;0)*(ISNUMBER('Counter'!$B$8:$B$17)*('Counter'!$B$8:$B$17=A242)+ISNUMBER('Counter'!$C$8:$C$17)*('Counter'!$C$8:$C$17=A242)&gt;0))&gt;0,0,1))</f>
        <v/>
      </c>
      <c r="D242">
        <f>SUM(B$2:B242)</f>
        <v/>
      </c>
      <c r="E242">
        <f>SUM(C$2:C242)</f>
        <v/>
      </c>
    </row>
    <row r="243">
      <c r="A243" s="9">
        <f>IF(ISNUMBER('Counter'!$E$4),IF('Counter'!$E$4+241&lt;='Counter'!$F$4,'Counter'!$E$4+241,""),"")</f>
        <v/>
      </c>
      <c r="B243">
        <f>IF(A243="",0,IF(SUMPRODUCT((ISNUMBER('Counter'!$B$8:$B$17)+ISNUMBER('Counter'!$C$8:$C$17)&gt;0)*(IF(ISNUMBER('Counter'!$B$8:$B$17),'Counter'!$B$8:$B$17,'Counter'!$E$4)&lt;=A243)*(IF(ISNUMBER('Counter'!$C$8:$C$17),'Counter'!$C$8:$C$17,'Counter'!$F$4)&gt;=A243))&gt;0,1,0))</f>
        <v/>
      </c>
      <c r="C243">
        <f>IF(B243=0,0,IF(SUMPRODUCT((ISNUMBER('Counter'!$B$8:$B$17)+ISNUMBER('Counter'!$C$8:$C$17)&gt;0)*(ISNUMBER('Counter'!$B$8:$B$17)*('Counter'!$B$8:$B$17=A243)+ISNUMBER('Counter'!$C$8:$C$17)*('Counter'!$C$8:$C$17=A243)&gt;0))&gt;0,0,1))</f>
        <v/>
      </c>
      <c r="D243">
        <f>SUM(B$2:B243)</f>
        <v/>
      </c>
      <c r="E243">
        <f>SUM(C$2:C243)</f>
        <v/>
      </c>
    </row>
    <row r="244">
      <c r="A244" s="9">
        <f>IF(ISNUMBER('Counter'!$E$4),IF('Counter'!$E$4+242&lt;='Counter'!$F$4,'Counter'!$E$4+242,""),"")</f>
        <v/>
      </c>
      <c r="B244">
        <f>IF(A244="",0,IF(SUMPRODUCT((ISNUMBER('Counter'!$B$8:$B$17)+ISNUMBER('Counter'!$C$8:$C$17)&gt;0)*(IF(ISNUMBER('Counter'!$B$8:$B$17),'Counter'!$B$8:$B$17,'Counter'!$E$4)&lt;=A244)*(IF(ISNUMBER('Counter'!$C$8:$C$17),'Counter'!$C$8:$C$17,'Counter'!$F$4)&gt;=A244))&gt;0,1,0))</f>
        <v/>
      </c>
      <c r="C244">
        <f>IF(B244=0,0,IF(SUMPRODUCT((ISNUMBER('Counter'!$B$8:$B$17)+ISNUMBER('Counter'!$C$8:$C$17)&gt;0)*(ISNUMBER('Counter'!$B$8:$B$17)*('Counter'!$B$8:$B$17=A244)+ISNUMBER('Counter'!$C$8:$C$17)*('Counter'!$C$8:$C$17=A244)&gt;0))&gt;0,0,1))</f>
        <v/>
      </c>
      <c r="D244">
        <f>SUM(B$2:B244)</f>
        <v/>
      </c>
      <c r="E244">
        <f>SUM(C$2:C244)</f>
        <v/>
      </c>
    </row>
    <row r="245">
      <c r="A245" s="9">
        <f>IF(ISNUMBER('Counter'!$E$4),IF('Counter'!$E$4+243&lt;='Counter'!$F$4,'Counter'!$E$4+243,""),"")</f>
        <v/>
      </c>
      <c r="B245">
        <f>IF(A245="",0,IF(SUMPRODUCT((ISNUMBER('Counter'!$B$8:$B$17)+ISNUMBER('Counter'!$C$8:$C$17)&gt;0)*(IF(ISNUMBER('Counter'!$B$8:$B$17),'Counter'!$B$8:$B$17,'Counter'!$E$4)&lt;=A245)*(IF(ISNUMBER('Counter'!$C$8:$C$17),'Counter'!$C$8:$C$17,'Counter'!$F$4)&gt;=A245))&gt;0,1,0))</f>
        <v/>
      </c>
      <c r="C245">
        <f>IF(B245=0,0,IF(SUMPRODUCT((ISNUMBER('Counter'!$B$8:$B$17)+ISNUMBER('Counter'!$C$8:$C$17)&gt;0)*(ISNUMBER('Counter'!$B$8:$B$17)*('Counter'!$B$8:$B$17=A245)+ISNUMBER('Counter'!$C$8:$C$17)*('Counter'!$C$8:$C$17=A245)&gt;0))&gt;0,0,1))</f>
        <v/>
      </c>
      <c r="D245">
        <f>SUM(B$2:B245)</f>
        <v/>
      </c>
      <c r="E245">
        <f>SUM(C$2:C245)</f>
        <v/>
      </c>
    </row>
    <row r="246">
      <c r="A246" s="9">
        <f>IF(ISNUMBER('Counter'!$E$4),IF('Counter'!$E$4+244&lt;='Counter'!$F$4,'Counter'!$E$4+244,""),"")</f>
        <v/>
      </c>
      <c r="B246">
        <f>IF(A246="",0,IF(SUMPRODUCT((ISNUMBER('Counter'!$B$8:$B$17)+ISNUMBER('Counter'!$C$8:$C$17)&gt;0)*(IF(ISNUMBER('Counter'!$B$8:$B$17),'Counter'!$B$8:$B$17,'Counter'!$E$4)&lt;=A246)*(IF(ISNUMBER('Counter'!$C$8:$C$17),'Counter'!$C$8:$C$17,'Counter'!$F$4)&gt;=A246))&gt;0,1,0))</f>
        <v/>
      </c>
      <c r="C246">
        <f>IF(B246=0,0,IF(SUMPRODUCT((ISNUMBER('Counter'!$B$8:$B$17)+ISNUMBER('Counter'!$C$8:$C$17)&gt;0)*(ISNUMBER('Counter'!$B$8:$B$17)*('Counter'!$B$8:$B$17=A246)+ISNUMBER('Counter'!$C$8:$C$17)*('Counter'!$C$8:$C$17=A246)&gt;0))&gt;0,0,1))</f>
        <v/>
      </c>
      <c r="D246">
        <f>SUM(B$2:B246)</f>
        <v/>
      </c>
      <c r="E246">
        <f>SUM(C$2:C246)</f>
        <v/>
      </c>
    </row>
    <row r="247">
      <c r="A247" s="9">
        <f>IF(ISNUMBER('Counter'!$E$4),IF('Counter'!$E$4+245&lt;='Counter'!$F$4,'Counter'!$E$4+245,""),"")</f>
        <v/>
      </c>
      <c r="B247">
        <f>IF(A247="",0,IF(SUMPRODUCT((ISNUMBER('Counter'!$B$8:$B$17)+ISNUMBER('Counter'!$C$8:$C$17)&gt;0)*(IF(ISNUMBER('Counter'!$B$8:$B$17),'Counter'!$B$8:$B$17,'Counter'!$E$4)&lt;=A247)*(IF(ISNUMBER('Counter'!$C$8:$C$17),'Counter'!$C$8:$C$17,'Counter'!$F$4)&gt;=A247))&gt;0,1,0))</f>
        <v/>
      </c>
      <c r="C247">
        <f>IF(B247=0,0,IF(SUMPRODUCT((ISNUMBER('Counter'!$B$8:$B$17)+ISNUMBER('Counter'!$C$8:$C$17)&gt;0)*(ISNUMBER('Counter'!$B$8:$B$17)*('Counter'!$B$8:$B$17=A247)+ISNUMBER('Counter'!$C$8:$C$17)*('Counter'!$C$8:$C$17=A247)&gt;0))&gt;0,0,1))</f>
        <v/>
      </c>
      <c r="D247">
        <f>SUM(B$2:B247)</f>
        <v/>
      </c>
      <c r="E247">
        <f>SUM(C$2:C247)</f>
        <v/>
      </c>
    </row>
    <row r="248">
      <c r="A248" s="9">
        <f>IF(ISNUMBER('Counter'!$E$4),IF('Counter'!$E$4+246&lt;='Counter'!$F$4,'Counter'!$E$4+246,""),"")</f>
        <v/>
      </c>
      <c r="B248">
        <f>IF(A248="",0,IF(SUMPRODUCT((ISNUMBER('Counter'!$B$8:$B$17)+ISNUMBER('Counter'!$C$8:$C$17)&gt;0)*(IF(ISNUMBER('Counter'!$B$8:$B$17),'Counter'!$B$8:$B$17,'Counter'!$E$4)&lt;=A248)*(IF(ISNUMBER('Counter'!$C$8:$C$17),'Counter'!$C$8:$C$17,'Counter'!$F$4)&gt;=A248))&gt;0,1,0))</f>
        <v/>
      </c>
      <c r="C248">
        <f>IF(B248=0,0,IF(SUMPRODUCT((ISNUMBER('Counter'!$B$8:$B$17)+ISNUMBER('Counter'!$C$8:$C$17)&gt;0)*(ISNUMBER('Counter'!$B$8:$B$17)*('Counter'!$B$8:$B$17=A248)+ISNUMBER('Counter'!$C$8:$C$17)*('Counter'!$C$8:$C$17=A248)&gt;0))&gt;0,0,1))</f>
        <v/>
      </c>
      <c r="D248">
        <f>SUM(B$2:B248)</f>
        <v/>
      </c>
      <c r="E248">
        <f>SUM(C$2:C248)</f>
        <v/>
      </c>
    </row>
    <row r="249">
      <c r="A249" s="9">
        <f>IF(ISNUMBER('Counter'!$E$4),IF('Counter'!$E$4+247&lt;='Counter'!$F$4,'Counter'!$E$4+247,""),"")</f>
        <v/>
      </c>
      <c r="B249">
        <f>IF(A249="",0,IF(SUMPRODUCT((ISNUMBER('Counter'!$B$8:$B$17)+ISNUMBER('Counter'!$C$8:$C$17)&gt;0)*(IF(ISNUMBER('Counter'!$B$8:$B$17),'Counter'!$B$8:$B$17,'Counter'!$E$4)&lt;=A249)*(IF(ISNUMBER('Counter'!$C$8:$C$17),'Counter'!$C$8:$C$17,'Counter'!$F$4)&gt;=A249))&gt;0,1,0))</f>
        <v/>
      </c>
      <c r="C249">
        <f>IF(B249=0,0,IF(SUMPRODUCT((ISNUMBER('Counter'!$B$8:$B$17)+ISNUMBER('Counter'!$C$8:$C$17)&gt;0)*(ISNUMBER('Counter'!$B$8:$B$17)*('Counter'!$B$8:$B$17=A249)+ISNUMBER('Counter'!$C$8:$C$17)*('Counter'!$C$8:$C$17=A249)&gt;0))&gt;0,0,1))</f>
        <v/>
      </c>
      <c r="D249">
        <f>SUM(B$2:B249)</f>
        <v/>
      </c>
      <c r="E249">
        <f>SUM(C$2:C249)</f>
        <v/>
      </c>
    </row>
    <row r="250">
      <c r="A250" s="9">
        <f>IF(ISNUMBER('Counter'!$E$4),IF('Counter'!$E$4+248&lt;='Counter'!$F$4,'Counter'!$E$4+248,""),"")</f>
        <v/>
      </c>
      <c r="B250">
        <f>IF(A250="",0,IF(SUMPRODUCT((ISNUMBER('Counter'!$B$8:$B$17)+ISNUMBER('Counter'!$C$8:$C$17)&gt;0)*(IF(ISNUMBER('Counter'!$B$8:$B$17),'Counter'!$B$8:$B$17,'Counter'!$E$4)&lt;=A250)*(IF(ISNUMBER('Counter'!$C$8:$C$17),'Counter'!$C$8:$C$17,'Counter'!$F$4)&gt;=A250))&gt;0,1,0))</f>
        <v/>
      </c>
      <c r="C250">
        <f>IF(B250=0,0,IF(SUMPRODUCT((ISNUMBER('Counter'!$B$8:$B$17)+ISNUMBER('Counter'!$C$8:$C$17)&gt;0)*(ISNUMBER('Counter'!$B$8:$B$17)*('Counter'!$B$8:$B$17=A250)+ISNUMBER('Counter'!$C$8:$C$17)*('Counter'!$C$8:$C$17=A250)&gt;0))&gt;0,0,1))</f>
        <v/>
      </c>
      <c r="D250">
        <f>SUM(B$2:B250)</f>
        <v/>
      </c>
      <c r="E250">
        <f>SUM(C$2:C250)</f>
        <v/>
      </c>
    </row>
    <row r="251">
      <c r="A251" s="9">
        <f>IF(ISNUMBER('Counter'!$E$4),IF('Counter'!$E$4+249&lt;='Counter'!$F$4,'Counter'!$E$4+249,""),"")</f>
        <v/>
      </c>
      <c r="B251">
        <f>IF(A251="",0,IF(SUMPRODUCT((ISNUMBER('Counter'!$B$8:$B$17)+ISNUMBER('Counter'!$C$8:$C$17)&gt;0)*(IF(ISNUMBER('Counter'!$B$8:$B$17),'Counter'!$B$8:$B$17,'Counter'!$E$4)&lt;=A251)*(IF(ISNUMBER('Counter'!$C$8:$C$17),'Counter'!$C$8:$C$17,'Counter'!$F$4)&gt;=A251))&gt;0,1,0))</f>
        <v/>
      </c>
      <c r="C251">
        <f>IF(B251=0,0,IF(SUMPRODUCT((ISNUMBER('Counter'!$B$8:$B$17)+ISNUMBER('Counter'!$C$8:$C$17)&gt;0)*(ISNUMBER('Counter'!$B$8:$B$17)*('Counter'!$B$8:$B$17=A251)+ISNUMBER('Counter'!$C$8:$C$17)*('Counter'!$C$8:$C$17=A251)&gt;0))&gt;0,0,1))</f>
        <v/>
      </c>
      <c r="D251">
        <f>SUM(B$2:B251)</f>
        <v/>
      </c>
      <c r="E251">
        <f>SUM(C$2:C251)</f>
        <v/>
      </c>
    </row>
    <row r="252">
      <c r="A252" s="9">
        <f>IF(ISNUMBER('Counter'!$E$4),IF('Counter'!$E$4+250&lt;='Counter'!$F$4,'Counter'!$E$4+250,""),"")</f>
        <v/>
      </c>
      <c r="B252">
        <f>IF(A252="",0,IF(SUMPRODUCT((ISNUMBER('Counter'!$B$8:$B$17)+ISNUMBER('Counter'!$C$8:$C$17)&gt;0)*(IF(ISNUMBER('Counter'!$B$8:$B$17),'Counter'!$B$8:$B$17,'Counter'!$E$4)&lt;=A252)*(IF(ISNUMBER('Counter'!$C$8:$C$17),'Counter'!$C$8:$C$17,'Counter'!$F$4)&gt;=A252))&gt;0,1,0))</f>
        <v/>
      </c>
      <c r="C252">
        <f>IF(B252=0,0,IF(SUMPRODUCT((ISNUMBER('Counter'!$B$8:$B$17)+ISNUMBER('Counter'!$C$8:$C$17)&gt;0)*(ISNUMBER('Counter'!$B$8:$B$17)*('Counter'!$B$8:$B$17=A252)+ISNUMBER('Counter'!$C$8:$C$17)*('Counter'!$C$8:$C$17=A252)&gt;0))&gt;0,0,1))</f>
        <v/>
      </c>
      <c r="D252">
        <f>SUM(B$2:B252)</f>
        <v/>
      </c>
      <c r="E252">
        <f>SUM(C$2:C252)</f>
        <v/>
      </c>
    </row>
    <row r="253">
      <c r="A253" s="9">
        <f>IF(ISNUMBER('Counter'!$E$4),IF('Counter'!$E$4+251&lt;='Counter'!$F$4,'Counter'!$E$4+251,""),"")</f>
        <v/>
      </c>
      <c r="B253">
        <f>IF(A253="",0,IF(SUMPRODUCT((ISNUMBER('Counter'!$B$8:$B$17)+ISNUMBER('Counter'!$C$8:$C$17)&gt;0)*(IF(ISNUMBER('Counter'!$B$8:$B$17),'Counter'!$B$8:$B$17,'Counter'!$E$4)&lt;=A253)*(IF(ISNUMBER('Counter'!$C$8:$C$17),'Counter'!$C$8:$C$17,'Counter'!$F$4)&gt;=A253))&gt;0,1,0))</f>
        <v/>
      </c>
      <c r="C253">
        <f>IF(B253=0,0,IF(SUMPRODUCT((ISNUMBER('Counter'!$B$8:$B$17)+ISNUMBER('Counter'!$C$8:$C$17)&gt;0)*(ISNUMBER('Counter'!$B$8:$B$17)*('Counter'!$B$8:$B$17=A253)+ISNUMBER('Counter'!$C$8:$C$17)*('Counter'!$C$8:$C$17=A253)&gt;0))&gt;0,0,1))</f>
        <v/>
      </c>
      <c r="D253">
        <f>SUM(B$2:B253)</f>
        <v/>
      </c>
      <c r="E253">
        <f>SUM(C$2:C253)</f>
        <v/>
      </c>
    </row>
    <row r="254">
      <c r="A254" s="9">
        <f>IF(ISNUMBER('Counter'!$E$4),IF('Counter'!$E$4+252&lt;='Counter'!$F$4,'Counter'!$E$4+252,""),"")</f>
        <v/>
      </c>
      <c r="B254">
        <f>IF(A254="",0,IF(SUMPRODUCT((ISNUMBER('Counter'!$B$8:$B$17)+ISNUMBER('Counter'!$C$8:$C$17)&gt;0)*(IF(ISNUMBER('Counter'!$B$8:$B$17),'Counter'!$B$8:$B$17,'Counter'!$E$4)&lt;=A254)*(IF(ISNUMBER('Counter'!$C$8:$C$17),'Counter'!$C$8:$C$17,'Counter'!$F$4)&gt;=A254))&gt;0,1,0))</f>
        <v/>
      </c>
      <c r="C254">
        <f>IF(B254=0,0,IF(SUMPRODUCT((ISNUMBER('Counter'!$B$8:$B$17)+ISNUMBER('Counter'!$C$8:$C$17)&gt;0)*(ISNUMBER('Counter'!$B$8:$B$17)*('Counter'!$B$8:$B$17=A254)+ISNUMBER('Counter'!$C$8:$C$17)*('Counter'!$C$8:$C$17=A254)&gt;0))&gt;0,0,1))</f>
        <v/>
      </c>
      <c r="D254">
        <f>SUM(B$2:B254)</f>
        <v/>
      </c>
      <c r="E254">
        <f>SUM(C$2:C254)</f>
        <v/>
      </c>
    </row>
    <row r="255">
      <c r="A255" s="9">
        <f>IF(ISNUMBER('Counter'!$E$4),IF('Counter'!$E$4+253&lt;='Counter'!$F$4,'Counter'!$E$4+253,""),"")</f>
        <v/>
      </c>
      <c r="B255">
        <f>IF(A255="",0,IF(SUMPRODUCT((ISNUMBER('Counter'!$B$8:$B$17)+ISNUMBER('Counter'!$C$8:$C$17)&gt;0)*(IF(ISNUMBER('Counter'!$B$8:$B$17),'Counter'!$B$8:$B$17,'Counter'!$E$4)&lt;=A255)*(IF(ISNUMBER('Counter'!$C$8:$C$17),'Counter'!$C$8:$C$17,'Counter'!$F$4)&gt;=A255))&gt;0,1,0))</f>
        <v/>
      </c>
      <c r="C255">
        <f>IF(B255=0,0,IF(SUMPRODUCT((ISNUMBER('Counter'!$B$8:$B$17)+ISNUMBER('Counter'!$C$8:$C$17)&gt;0)*(ISNUMBER('Counter'!$B$8:$B$17)*('Counter'!$B$8:$B$17=A255)+ISNUMBER('Counter'!$C$8:$C$17)*('Counter'!$C$8:$C$17=A255)&gt;0))&gt;0,0,1))</f>
        <v/>
      </c>
      <c r="D255">
        <f>SUM(B$2:B255)</f>
        <v/>
      </c>
      <c r="E255">
        <f>SUM(C$2:C255)</f>
        <v/>
      </c>
    </row>
    <row r="256">
      <c r="A256" s="9">
        <f>IF(ISNUMBER('Counter'!$E$4),IF('Counter'!$E$4+254&lt;='Counter'!$F$4,'Counter'!$E$4+254,""),"")</f>
        <v/>
      </c>
      <c r="B256">
        <f>IF(A256="",0,IF(SUMPRODUCT((ISNUMBER('Counter'!$B$8:$B$17)+ISNUMBER('Counter'!$C$8:$C$17)&gt;0)*(IF(ISNUMBER('Counter'!$B$8:$B$17),'Counter'!$B$8:$B$17,'Counter'!$E$4)&lt;=A256)*(IF(ISNUMBER('Counter'!$C$8:$C$17),'Counter'!$C$8:$C$17,'Counter'!$F$4)&gt;=A256))&gt;0,1,0))</f>
        <v/>
      </c>
      <c r="C256">
        <f>IF(B256=0,0,IF(SUMPRODUCT((ISNUMBER('Counter'!$B$8:$B$17)+ISNUMBER('Counter'!$C$8:$C$17)&gt;0)*(ISNUMBER('Counter'!$B$8:$B$17)*('Counter'!$B$8:$B$17=A256)+ISNUMBER('Counter'!$C$8:$C$17)*('Counter'!$C$8:$C$17=A256)&gt;0))&gt;0,0,1))</f>
        <v/>
      </c>
      <c r="D256">
        <f>SUM(B$2:B256)</f>
        <v/>
      </c>
      <c r="E256">
        <f>SUM(C$2:C256)</f>
        <v/>
      </c>
    </row>
    <row r="257">
      <c r="A257" s="9">
        <f>IF(ISNUMBER('Counter'!$E$4),IF('Counter'!$E$4+255&lt;='Counter'!$F$4,'Counter'!$E$4+255,""),"")</f>
        <v/>
      </c>
      <c r="B257">
        <f>IF(A257="",0,IF(SUMPRODUCT((ISNUMBER('Counter'!$B$8:$B$17)+ISNUMBER('Counter'!$C$8:$C$17)&gt;0)*(IF(ISNUMBER('Counter'!$B$8:$B$17),'Counter'!$B$8:$B$17,'Counter'!$E$4)&lt;=A257)*(IF(ISNUMBER('Counter'!$C$8:$C$17),'Counter'!$C$8:$C$17,'Counter'!$F$4)&gt;=A257))&gt;0,1,0))</f>
        <v/>
      </c>
      <c r="C257">
        <f>IF(B257=0,0,IF(SUMPRODUCT((ISNUMBER('Counter'!$B$8:$B$17)+ISNUMBER('Counter'!$C$8:$C$17)&gt;0)*(ISNUMBER('Counter'!$B$8:$B$17)*('Counter'!$B$8:$B$17=A257)+ISNUMBER('Counter'!$C$8:$C$17)*('Counter'!$C$8:$C$17=A257)&gt;0))&gt;0,0,1))</f>
        <v/>
      </c>
      <c r="D257">
        <f>SUM(B$2:B257)</f>
        <v/>
      </c>
      <c r="E257">
        <f>SUM(C$2:C257)</f>
        <v/>
      </c>
    </row>
    <row r="258">
      <c r="A258" s="9">
        <f>IF(ISNUMBER('Counter'!$E$4),IF('Counter'!$E$4+256&lt;='Counter'!$F$4,'Counter'!$E$4+256,""),"")</f>
        <v/>
      </c>
      <c r="B258">
        <f>IF(A258="",0,IF(SUMPRODUCT((ISNUMBER('Counter'!$B$8:$B$17)+ISNUMBER('Counter'!$C$8:$C$17)&gt;0)*(IF(ISNUMBER('Counter'!$B$8:$B$17),'Counter'!$B$8:$B$17,'Counter'!$E$4)&lt;=A258)*(IF(ISNUMBER('Counter'!$C$8:$C$17),'Counter'!$C$8:$C$17,'Counter'!$F$4)&gt;=A258))&gt;0,1,0))</f>
        <v/>
      </c>
      <c r="C258">
        <f>IF(B258=0,0,IF(SUMPRODUCT((ISNUMBER('Counter'!$B$8:$B$17)+ISNUMBER('Counter'!$C$8:$C$17)&gt;0)*(ISNUMBER('Counter'!$B$8:$B$17)*('Counter'!$B$8:$B$17=A258)+ISNUMBER('Counter'!$C$8:$C$17)*('Counter'!$C$8:$C$17=A258)&gt;0))&gt;0,0,1))</f>
        <v/>
      </c>
      <c r="D258">
        <f>SUM(B$2:B258)</f>
        <v/>
      </c>
      <c r="E258">
        <f>SUM(C$2:C258)</f>
        <v/>
      </c>
    </row>
    <row r="259">
      <c r="A259" s="9">
        <f>IF(ISNUMBER('Counter'!$E$4),IF('Counter'!$E$4+257&lt;='Counter'!$F$4,'Counter'!$E$4+257,""),"")</f>
        <v/>
      </c>
      <c r="B259">
        <f>IF(A259="",0,IF(SUMPRODUCT((ISNUMBER('Counter'!$B$8:$B$17)+ISNUMBER('Counter'!$C$8:$C$17)&gt;0)*(IF(ISNUMBER('Counter'!$B$8:$B$17),'Counter'!$B$8:$B$17,'Counter'!$E$4)&lt;=A259)*(IF(ISNUMBER('Counter'!$C$8:$C$17),'Counter'!$C$8:$C$17,'Counter'!$F$4)&gt;=A259))&gt;0,1,0))</f>
        <v/>
      </c>
      <c r="C259">
        <f>IF(B259=0,0,IF(SUMPRODUCT((ISNUMBER('Counter'!$B$8:$B$17)+ISNUMBER('Counter'!$C$8:$C$17)&gt;0)*(ISNUMBER('Counter'!$B$8:$B$17)*('Counter'!$B$8:$B$17=A259)+ISNUMBER('Counter'!$C$8:$C$17)*('Counter'!$C$8:$C$17=A259)&gt;0))&gt;0,0,1))</f>
        <v/>
      </c>
      <c r="D259">
        <f>SUM(B$2:B259)</f>
        <v/>
      </c>
      <c r="E259">
        <f>SUM(C$2:C259)</f>
        <v/>
      </c>
    </row>
    <row r="260">
      <c r="A260" s="9">
        <f>IF(ISNUMBER('Counter'!$E$4),IF('Counter'!$E$4+258&lt;='Counter'!$F$4,'Counter'!$E$4+258,""),"")</f>
        <v/>
      </c>
      <c r="B260">
        <f>IF(A260="",0,IF(SUMPRODUCT((ISNUMBER('Counter'!$B$8:$B$17)+ISNUMBER('Counter'!$C$8:$C$17)&gt;0)*(IF(ISNUMBER('Counter'!$B$8:$B$17),'Counter'!$B$8:$B$17,'Counter'!$E$4)&lt;=A260)*(IF(ISNUMBER('Counter'!$C$8:$C$17),'Counter'!$C$8:$C$17,'Counter'!$F$4)&gt;=A260))&gt;0,1,0))</f>
        <v/>
      </c>
      <c r="C260">
        <f>IF(B260=0,0,IF(SUMPRODUCT((ISNUMBER('Counter'!$B$8:$B$17)+ISNUMBER('Counter'!$C$8:$C$17)&gt;0)*(ISNUMBER('Counter'!$B$8:$B$17)*('Counter'!$B$8:$B$17=A260)+ISNUMBER('Counter'!$C$8:$C$17)*('Counter'!$C$8:$C$17=A260)&gt;0))&gt;0,0,1))</f>
        <v/>
      </c>
      <c r="D260">
        <f>SUM(B$2:B260)</f>
        <v/>
      </c>
      <c r="E260">
        <f>SUM(C$2:C260)</f>
        <v/>
      </c>
    </row>
    <row r="261">
      <c r="A261" s="9">
        <f>IF(ISNUMBER('Counter'!$E$4),IF('Counter'!$E$4+259&lt;='Counter'!$F$4,'Counter'!$E$4+259,""),"")</f>
        <v/>
      </c>
      <c r="B261">
        <f>IF(A261="",0,IF(SUMPRODUCT((ISNUMBER('Counter'!$B$8:$B$17)+ISNUMBER('Counter'!$C$8:$C$17)&gt;0)*(IF(ISNUMBER('Counter'!$B$8:$B$17),'Counter'!$B$8:$B$17,'Counter'!$E$4)&lt;=A261)*(IF(ISNUMBER('Counter'!$C$8:$C$17),'Counter'!$C$8:$C$17,'Counter'!$F$4)&gt;=A261))&gt;0,1,0))</f>
        <v/>
      </c>
      <c r="C261">
        <f>IF(B261=0,0,IF(SUMPRODUCT((ISNUMBER('Counter'!$B$8:$B$17)+ISNUMBER('Counter'!$C$8:$C$17)&gt;0)*(ISNUMBER('Counter'!$B$8:$B$17)*('Counter'!$B$8:$B$17=A261)+ISNUMBER('Counter'!$C$8:$C$17)*('Counter'!$C$8:$C$17=A261)&gt;0))&gt;0,0,1))</f>
        <v/>
      </c>
      <c r="D261">
        <f>SUM(B$2:B261)</f>
        <v/>
      </c>
      <c r="E261">
        <f>SUM(C$2:C261)</f>
        <v/>
      </c>
    </row>
    <row r="262">
      <c r="A262" s="9">
        <f>IF(ISNUMBER('Counter'!$E$4),IF('Counter'!$E$4+260&lt;='Counter'!$F$4,'Counter'!$E$4+260,""),"")</f>
        <v/>
      </c>
      <c r="B262">
        <f>IF(A262="",0,IF(SUMPRODUCT((ISNUMBER('Counter'!$B$8:$B$17)+ISNUMBER('Counter'!$C$8:$C$17)&gt;0)*(IF(ISNUMBER('Counter'!$B$8:$B$17),'Counter'!$B$8:$B$17,'Counter'!$E$4)&lt;=A262)*(IF(ISNUMBER('Counter'!$C$8:$C$17),'Counter'!$C$8:$C$17,'Counter'!$F$4)&gt;=A262))&gt;0,1,0))</f>
        <v/>
      </c>
      <c r="C262">
        <f>IF(B262=0,0,IF(SUMPRODUCT((ISNUMBER('Counter'!$B$8:$B$17)+ISNUMBER('Counter'!$C$8:$C$17)&gt;0)*(ISNUMBER('Counter'!$B$8:$B$17)*('Counter'!$B$8:$B$17=A262)+ISNUMBER('Counter'!$C$8:$C$17)*('Counter'!$C$8:$C$17=A262)&gt;0))&gt;0,0,1))</f>
        <v/>
      </c>
      <c r="D262">
        <f>SUM(B$2:B262)</f>
        <v/>
      </c>
      <c r="E262">
        <f>SUM(C$2:C262)</f>
        <v/>
      </c>
    </row>
    <row r="263">
      <c r="A263" s="9">
        <f>IF(ISNUMBER('Counter'!$E$4),IF('Counter'!$E$4+261&lt;='Counter'!$F$4,'Counter'!$E$4+261,""),"")</f>
        <v/>
      </c>
      <c r="B263">
        <f>IF(A263="",0,IF(SUMPRODUCT((ISNUMBER('Counter'!$B$8:$B$17)+ISNUMBER('Counter'!$C$8:$C$17)&gt;0)*(IF(ISNUMBER('Counter'!$B$8:$B$17),'Counter'!$B$8:$B$17,'Counter'!$E$4)&lt;=A263)*(IF(ISNUMBER('Counter'!$C$8:$C$17),'Counter'!$C$8:$C$17,'Counter'!$F$4)&gt;=A263))&gt;0,1,0))</f>
        <v/>
      </c>
      <c r="C263">
        <f>IF(B263=0,0,IF(SUMPRODUCT((ISNUMBER('Counter'!$B$8:$B$17)+ISNUMBER('Counter'!$C$8:$C$17)&gt;0)*(ISNUMBER('Counter'!$B$8:$B$17)*('Counter'!$B$8:$B$17=A263)+ISNUMBER('Counter'!$C$8:$C$17)*('Counter'!$C$8:$C$17=A263)&gt;0))&gt;0,0,1))</f>
        <v/>
      </c>
      <c r="D263">
        <f>SUM(B$2:B263)</f>
        <v/>
      </c>
      <c r="E263">
        <f>SUM(C$2:C263)</f>
        <v/>
      </c>
    </row>
    <row r="264">
      <c r="A264" s="9">
        <f>IF(ISNUMBER('Counter'!$E$4),IF('Counter'!$E$4+262&lt;='Counter'!$F$4,'Counter'!$E$4+262,""),"")</f>
        <v/>
      </c>
      <c r="B264">
        <f>IF(A264="",0,IF(SUMPRODUCT((ISNUMBER('Counter'!$B$8:$B$17)+ISNUMBER('Counter'!$C$8:$C$17)&gt;0)*(IF(ISNUMBER('Counter'!$B$8:$B$17),'Counter'!$B$8:$B$17,'Counter'!$E$4)&lt;=A264)*(IF(ISNUMBER('Counter'!$C$8:$C$17),'Counter'!$C$8:$C$17,'Counter'!$F$4)&gt;=A264))&gt;0,1,0))</f>
        <v/>
      </c>
      <c r="C264">
        <f>IF(B264=0,0,IF(SUMPRODUCT((ISNUMBER('Counter'!$B$8:$B$17)+ISNUMBER('Counter'!$C$8:$C$17)&gt;0)*(ISNUMBER('Counter'!$B$8:$B$17)*('Counter'!$B$8:$B$17=A264)+ISNUMBER('Counter'!$C$8:$C$17)*('Counter'!$C$8:$C$17=A264)&gt;0))&gt;0,0,1))</f>
        <v/>
      </c>
      <c r="D264">
        <f>SUM(B$2:B264)</f>
        <v/>
      </c>
      <c r="E264">
        <f>SUM(C$2:C264)</f>
        <v/>
      </c>
    </row>
    <row r="265">
      <c r="A265" s="9">
        <f>IF(ISNUMBER('Counter'!$E$4),IF('Counter'!$E$4+263&lt;='Counter'!$F$4,'Counter'!$E$4+263,""),"")</f>
        <v/>
      </c>
      <c r="B265">
        <f>IF(A265="",0,IF(SUMPRODUCT((ISNUMBER('Counter'!$B$8:$B$17)+ISNUMBER('Counter'!$C$8:$C$17)&gt;0)*(IF(ISNUMBER('Counter'!$B$8:$B$17),'Counter'!$B$8:$B$17,'Counter'!$E$4)&lt;=A265)*(IF(ISNUMBER('Counter'!$C$8:$C$17),'Counter'!$C$8:$C$17,'Counter'!$F$4)&gt;=A265))&gt;0,1,0))</f>
        <v/>
      </c>
      <c r="C265">
        <f>IF(B265=0,0,IF(SUMPRODUCT((ISNUMBER('Counter'!$B$8:$B$17)+ISNUMBER('Counter'!$C$8:$C$17)&gt;0)*(ISNUMBER('Counter'!$B$8:$B$17)*('Counter'!$B$8:$B$17=A265)+ISNUMBER('Counter'!$C$8:$C$17)*('Counter'!$C$8:$C$17=A265)&gt;0))&gt;0,0,1))</f>
        <v/>
      </c>
      <c r="D265">
        <f>SUM(B$2:B265)</f>
        <v/>
      </c>
      <c r="E265">
        <f>SUM(C$2:C265)</f>
        <v/>
      </c>
    </row>
    <row r="266">
      <c r="A266" s="9">
        <f>IF(ISNUMBER('Counter'!$E$4),IF('Counter'!$E$4+264&lt;='Counter'!$F$4,'Counter'!$E$4+264,""),"")</f>
        <v/>
      </c>
      <c r="B266">
        <f>IF(A266="",0,IF(SUMPRODUCT((ISNUMBER('Counter'!$B$8:$B$17)+ISNUMBER('Counter'!$C$8:$C$17)&gt;0)*(IF(ISNUMBER('Counter'!$B$8:$B$17),'Counter'!$B$8:$B$17,'Counter'!$E$4)&lt;=A266)*(IF(ISNUMBER('Counter'!$C$8:$C$17),'Counter'!$C$8:$C$17,'Counter'!$F$4)&gt;=A266))&gt;0,1,0))</f>
        <v/>
      </c>
      <c r="C266">
        <f>IF(B266=0,0,IF(SUMPRODUCT((ISNUMBER('Counter'!$B$8:$B$17)+ISNUMBER('Counter'!$C$8:$C$17)&gt;0)*(ISNUMBER('Counter'!$B$8:$B$17)*('Counter'!$B$8:$B$17=A266)+ISNUMBER('Counter'!$C$8:$C$17)*('Counter'!$C$8:$C$17=A266)&gt;0))&gt;0,0,1))</f>
        <v/>
      </c>
      <c r="D266">
        <f>SUM(B$2:B266)</f>
        <v/>
      </c>
      <c r="E266">
        <f>SUM(C$2:C266)</f>
        <v/>
      </c>
    </row>
    <row r="267">
      <c r="A267" s="9">
        <f>IF(ISNUMBER('Counter'!$E$4),IF('Counter'!$E$4+265&lt;='Counter'!$F$4,'Counter'!$E$4+265,""),"")</f>
        <v/>
      </c>
      <c r="B267">
        <f>IF(A267="",0,IF(SUMPRODUCT((ISNUMBER('Counter'!$B$8:$B$17)+ISNUMBER('Counter'!$C$8:$C$17)&gt;0)*(IF(ISNUMBER('Counter'!$B$8:$B$17),'Counter'!$B$8:$B$17,'Counter'!$E$4)&lt;=A267)*(IF(ISNUMBER('Counter'!$C$8:$C$17),'Counter'!$C$8:$C$17,'Counter'!$F$4)&gt;=A267))&gt;0,1,0))</f>
        <v/>
      </c>
      <c r="C267">
        <f>IF(B267=0,0,IF(SUMPRODUCT((ISNUMBER('Counter'!$B$8:$B$17)+ISNUMBER('Counter'!$C$8:$C$17)&gt;0)*(ISNUMBER('Counter'!$B$8:$B$17)*('Counter'!$B$8:$B$17=A267)+ISNUMBER('Counter'!$C$8:$C$17)*('Counter'!$C$8:$C$17=A267)&gt;0))&gt;0,0,1))</f>
        <v/>
      </c>
      <c r="D267">
        <f>SUM(B$2:B267)</f>
        <v/>
      </c>
      <c r="E267">
        <f>SUM(C$2:C267)</f>
        <v/>
      </c>
    </row>
    <row r="268">
      <c r="A268" s="9">
        <f>IF(ISNUMBER('Counter'!$E$4),IF('Counter'!$E$4+266&lt;='Counter'!$F$4,'Counter'!$E$4+266,""),"")</f>
        <v/>
      </c>
      <c r="B268">
        <f>IF(A268="",0,IF(SUMPRODUCT((ISNUMBER('Counter'!$B$8:$B$17)+ISNUMBER('Counter'!$C$8:$C$17)&gt;0)*(IF(ISNUMBER('Counter'!$B$8:$B$17),'Counter'!$B$8:$B$17,'Counter'!$E$4)&lt;=A268)*(IF(ISNUMBER('Counter'!$C$8:$C$17),'Counter'!$C$8:$C$17,'Counter'!$F$4)&gt;=A268))&gt;0,1,0))</f>
        <v/>
      </c>
      <c r="C268">
        <f>IF(B268=0,0,IF(SUMPRODUCT((ISNUMBER('Counter'!$B$8:$B$17)+ISNUMBER('Counter'!$C$8:$C$17)&gt;0)*(ISNUMBER('Counter'!$B$8:$B$17)*('Counter'!$B$8:$B$17=A268)+ISNUMBER('Counter'!$C$8:$C$17)*('Counter'!$C$8:$C$17=A268)&gt;0))&gt;0,0,1))</f>
        <v/>
      </c>
      <c r="D268">
        <f>SUM(B$2:B268)</f>
        <v/>
      </c>
      <c r="E268">
        <f>SUM(C$2:C268)</f>
        <v/>
      </c>
    </row>
    <row r="269">
      <c r="A269" s="9">
        <f>IF(ISNUMBER('Counter'!$E$4),IF('Counter'!$E$4+267&lt;='Counter'!$F$4,'Counter'!$E$4+267,""),"")</f>
        <v/>
      </c>
      <c r="B269">
        <f>IF(A269="",0,IF(SUMPRODUCT((ISNUMBER('Counter'!$B$8:$B$17)+ISNUMBER('Counter'!$C$8:$C$17)&gt;0)*(IF(ISNUMBER('Counter'!$B$8:$B$17),'Counter'!$B$8:$B$17,'Counter'!$E$4)&lt;=A269)*(IF(ISNUMBER('Counter'!$C$8:$C$17),'Counter'!$C$8:$C$17,'Counter'!$F$4)&gt;=A269))&gt;0,1,0))</f>
        <v/>
      </c>
      <c r="C269">
        <f>IF(B269=0,0,IF(SUMPRODUCT((ISNUMBER('Counter'!$B$8:$B$17)+ISNUMBER('Counter'!$C$8:$C$17)&gt;0)*(ISNUMBER('Counter'!$B$8:$B$17)*('Counter'!$B$8:$B$17=A269)+ISNUMBER('Counter'!$C$8:$C$17)*('Counter'!$C$8:$C$17=A269)&gt;0))&gt;0,0,1))</f>
        <v/>
      </c>
      <c r="D269">
        <f>SUM(B$2:B269)</f>
        <v/>
      </c>
      <c r="E269">
        <f>SUM(C$2:C269)</f>
        <v/>
      </c>
    </row>
    <row r="270">
      <c r="A270" s="9">
        <f>IF(ISNUMBER('Counter'!$E$4),IF('Counter'!$E$4+268&lt;='Counter'!$F$4,'Counter'!$E$4+268,""),"")</f>
        <v/>
      </c>
      <c r="B270">
        <f>IF(A270="",0,IF(SUMPRODUCT((ISNUMBER('Counter'!$B$8:$B$17)+ISNUMBER('Counter'!$C$8:$C$17)&gt;0)*(IF(ISNUMBER('Counter'!$B$8:$B$17),'Counter'!$B$8:$B$17,'Counter'!$E$4)&lt;=A270)*(IF(ISNUMBER('Counter'!$C$8:$C$17),'Counter'!$C$8:$C$17,'Counter'!$F$4)&gt;=A270))&gt;0,1,0))</f>
        <v/>
      </c>
      <c r="C270">
        <f>IF(B270=0,0,IF(SUMPRODUCT((ISNUMBER('Counter'!$B$8:$B$17)+ISNUMBER('Counter'!$C$8:$C$17)&gt;0)*(ISNUMBER('Counter'!$B$8:$B$17)*('Counter'!$B$8:$B$17=A270)+ISNUMBER('Counter'!$C$8:$C$17)*('Counter'!$C$8:$C$17=A270)&gt;0))&gt;0,0,1))</f>
        <v/>
      </c>
      <c r="D270">
        <f>SUM(B$2:B270)</f>
        <v/>
      </c>
      <c r="E270">
        <f>SUM(C$2:C270)</f>
        <v/>
      </c>
    </row>
    <row r="271">
      <c r="A271" s="9">
        <f>IF(ISNUMBER('Counter'!$E$4),IF('Counter'!$E$4+269&lt;='Counter'!$F$4,'Counter'!$E$4+269,""),"")</f>
        <v/>
      </c>
      <c r="B271">
        <f>IF(A271="",0,IF(SUMPRODUCT((ISNUMBER('Counter'!$B$8:$B$17)+ISNUMBER('Counter'!$C$8:$C$17)&gt;0)*(IF(ISNUMBER('Counter'!$B$8:$B$17),'Counter'!$B$8:$B$17,'Counter'!$E$4)&lt;=A271)*(IF(ISNUMBER('Counter'!$C$8:$C$17),'Counter'!$C$8:$C$17,'Counter'!$F$4)&gt;=A271))&gt;0,1,0))</f>
        <v/>
      </c>
      <c r="C271">
        <f>IF(B271=0,0,IF(SUMPRODUCT((ISNUMBER('Counter'!$B$8:$B$17)+ISNUMBER('Counter'!$C$8:$C$17)&gt;0)*(ISNUMBER('Counter'!$B$8:$B$17)*('Counter'!$B$8:$B$17=A271)+ISNUMBER('Counter'!$C$8:$C$17)*('Counter'!$C$8:$C$17=A271)&gt;0))&gt;0,0,1))</f>
        <v/>
      </c>
      <c r="D271">
        <f>SUM(B$2:B271)</f>
        <v/>
      </c>
      <c r="E271">
        <f>SUM(C$2:C271)</f>
        <v/>
      </c>
    </row>
    <row r="272">
      <c r="A272" s="9">
        <f>IF(ISNUMBER('Counter'!$E$4),IF('Counter'!$E$4+270&lt;='Counter'!$F$4,'Counter'!$E$4+270,""),"")</f>
        <v/>
      </c>
      <c r="B272">
        <f>IF(A272="",0,IF(SUMPRODUCT((ISNUMBER('Counter'!$B$8:$B$17)+ISNUMBER('Counter'!$C$8:$C$17)&gt;0)*(IF(ISNUMBER('Counter'!$B$8:$B$17),'Counter'!$B$8:$B$17,'Counter'!$E$4)&lt;=A272)*(IF(ISNUMBER('Counter'!$C$8:$C$17),'Counter'!$C$8:$C$17,'Counter'!$F$4)&gt;=A272))&gt;0,1,0))</f>
        <v/>
      </c>
      <c r="C272">
        <f>IF(B272=0,0,IF(SUMPRODUCT((ISNUMBER('Counter'!$B$8:$B$17)+ISNUMBER('Counter'!$C$8:$C$17)&gt;0)*(ISNUMBER('Counter'!$B$8:$B$17)*('Counter'!$B$8:$B$17=A272)+ISNUMBER('Counter'!$C$8:$C$17)*('Counter'!$C$8:$C$17=A272)&gt;0))&gt;0,0,1))</f>
        <v/>
      </c>
      <c r="D272">
        <f>SUM(B$2:B272)</f>
        <v/>
      </c>
      <c r="E272">
        <f>SUM(C$2:C272)</f>
        <v/>
      </c>
    </row>
    <row r="273">
      <c r="A273" s="9">
        <f>IF(ISNUMBER('Counter'!$E$4),IF('Counter'!$E$4+271&lt;='Counter'!$F$4,'Counter'!$E$4+271,""),"")</f>
        <v/>
      </c>
      <c r="B273">
        <f>IF(A273="",0,IF(SUMPRODUCT((ISNUMBER('Counter'!$B$8:$B$17)+ISNUMBER('Counter'!$C$8:$C$17)&gt;0)*(IF(ISNUMBER('Counter'!$B$8:$B$17),'Counter'!$B$8:$B$17,'Counter'!$E$4)&lt;=A273)*(IF(ISNUMBER('Counter'!$C$8:$C$17),'Counter'!$C$8:$C$17,'Counter'!$F$4)&gt;=A273))&gt;0,1,0))</f>
        <v/>
      </c>
      <c r="C273">
        <f>IF(B273=0,0,IF(SUMPRODUCT((ISNUMBER('Counter'!$B$8:$B$17)+ISNUMBER('Counter'!$C$8:$C$17)&gt;0)*(ISNUMBER('Counter'!$B$8:$B$17)*('Counter'!$B$8:$B$17=A273)+ISNUMBER('Counter'!$C$8:$C$17)*('Counter'!$C$8:$C$17=A273)&gt;0))&gt;0,0,1))</f>
        <v/>
      </c>
      <c r="D273">
        <f>SUM(B$2:B273)</f>
        <v/>
      </c>
      <c r="E273">
        <f>SUM(C$2:C273)</f>
        <v/>
      </c>
    </row>
    <row r="274">
      <c r="A274" s="9">
        <f>IF(ISNUMBER('Counter'!$E$4),IF('Counter'!$E$4+272&lt;='Counter'!$F$4,'Counter'!$E$4+272,""),"")</f>
        <v/>
      </c>
      <c r="B274">
        <f>IF(A274="",0,IF(SUMPRODUCT((ISNUMBER('Counter'!$B$8:$B$17)+ISNUMBER('Counter'!$C$8:$C$17)&gt;0)*(IF(ISNUMBER('Counter'!$B$8:$B$17),'Counter'!$B$8:$B$17,'Counter'!$E$4)&lt;=A274)*(IF(ISNUMBER('Counter'!$C$8:$C$17),'Counter'!$C$8:$C$17,'Counter'!$F$4)&gt;=A274))&gt;0,1,0))</f>
        <v/>
      </c>
      <c r="C274">
        <f>IF(B274=0,0,IF(SUMPRODUCT((ISNUMBER('Counter'!$B$8:$B$17)+ISNUMBER('Counter'!$C$8:$C$17)&gt;0)*(ISNUMBER('Counter'!$B$8:$B$17)*('Counter'!$B$8:$B$17=A274)+ISNUMBER('Counter'!$C$8:$C$17)*('Counter'!$C$8:$C$17=A274)&gt;0))&gt;0,0,1))</f>
        <v/>
      </c>
      <c r="D274">
        <f>SUM(B$2:B274)</f>
        <v/>
      </c>
      <c r="E274">
        <f>SUM(C$2:C274)</f>
        <v/>
      </c>
    </row>
    <row r="275">
      <c r="A275" s="9">
        <f>IF(ISNUMBER('Counter'!$E$4),IF('Counter'!$E$4+273&lt;='Counter'!$F$4,'Counter'!$E$4+273,""),"")</f>
        <v/>
      </c>
      <c r="B275">
        <f>IF(A275="",0,IF(SUMPRODUCT((ISNUMBER('Counter'!$B$8:$B$17)+ISNUMBER('Counter'!$C$8:$C$17)&gt;0)*(IF(ISNUMBER('Counter'!$B$8:$B$17),'Counter'!$B$8:$B$17,'Counter'!$E$4)&lt;=A275)*(IF(ISNUMBER('Counter'!$C$8:$C$17),'Counter'!$C$8:$C$17,'Counter'!$F$4)&gt;=A275))&gt;0,1,0))</f>
        <v/>
      </c>
      <c r="C275">
        <f>IF(B275=0,0,IF(SUMPRODUCT((ISNUMBER('Counter'!$B$8:$B$17)+ISNUMBER('Counter'!$C$8:$C$17)&gt;0)*(ISNUMBER('Counter'!$B$8:$B$17)*('Counter'!$B$8:$B$17=A275)+ISNUMBER('Counter'!$C$8:$C$17)*('Counter'!$C$8:$C$17=A275)&gt;0))&gt;0,0,1))</f>
        <v/>
      </c>
      <c r="D275">
        <f>SUM(B$2:B275)</f>
        <v/>
      </c>
      <c r="E275">
        <f>SUM(C$2:C275)</f>
        <v/>
      </c>
    </row>
    <row r="276">
      <c r="A276" s="9">
        <f>IF(ISNUMBER('Counter'!$E$4),IF('Counter'!$E$4+274&lt;='Counter'!$F$4,'Counter'!$E$4+274,""),"")</f>
        <v/>
      </c>
      <c r="B276">
        <f>IF(A276="",0,IF(SUMPRODUCT((ISNUMBER('Counter'!$B$8:$B$17)+ISNUMBER('Counter'!$C$8:$C$17)&gt;0)*(IF(ISNUMBER('Counter'!$B$8:$B$17),'Counter'!$B$8:$B$17,'Counter'!$E$4)&lt;=A276)*(IF(ISNUMBER('Counter'!$C$8:$C$17),'Counter'!$C$8:$C$17,'Counter'!$F$4)&gt;=A276))&gt;0,1,0))</f>
        <v/>
      </c>
      <c r="C276">
        <f>IF(B276=0,0,IF(SUMPRODUCT((ISNUMBER('Counter'!$B$8:$B$17)+ISNUMBER('Counter'!$C$8:$C$17)&gt;0)*(ISNUMBER('Counter'!$B$8:$B$17)*('Counter'!$B$8:$B$17=A276)+ISNUMBER('Counter'!$C$8:$C$17)*('Counter'!$C$8:$C$17=A276)&gt;0))&gt;0,0,1))</f>
        <v/>
      </c>
      <c r="D276">
        <f>SUM(B$2:B276)</f>
        <v/>
      </c>
      <c r="E276">
        <f>SUM(C$2:C276)</f>
        <v/>
      </c>
    </row>
    <row r="277">
      <c r="A277" s="9">
        <f>IF(ISNUMBER('Counter'!$E$4),IF('Counter'!$E$4+275&lt;='Counter'!$F$4,'Counter'!$E$4+275,""),"")</f>
        <v/>
      </c>
      <c r="B277">
        <f>IF(A277="",0,IF(SUMPRODUCT((ISNUMBER('Counter'!$B$8:$B$17)+ISNUMBER('Counter'!$C$8:$C$17)&gt;0)*(IF(ISNUMBER('Counter'!$B$8:$B$17),'Counter'!$B$8:$B$17,'Counter'!$E$4)&lt;=A277)*(IF(ISNUMBER('Counter'!$C$8:$C$17),'Counter'!$C$8:$C$17,'Counter'!$F$4)&gt;=A277))&gt;0,1,0))</f>
        <v/>
      </c>
      <c r="C277">
        <f>IF(B277=0,0,IF(SUMPRODUCT((ISNUMBER('Counter'!$B$8:$B$17)+ISNUMBER('Counter'!$C$8:$C$17)&gt;0)*(ISNUMBER('Counter'!$B$8:$B$17)*('Counter'!$B$8:$B$17=A277)+ISNUMBER('Counter'!$C$8:$C$17)*('Counter'!$C$8:$C$17=A277)&gt;0))&gt;0,0,1))</f>
        <v/>
      </c>
      <c r="D277">
        <f>SUM(B$2:B277)</f>
        <v/>
      </c>
      <c r="E277">
        <f>SUM(C$2:C277)</f>
        <v/>
      </c>
    </row>
    <row r="278">
      <c r="A278" s="9">
        <f>IF(ISNUMBER('Counter'!$E$4),IF('Counter'!$E$4+276&lt;='Counter'!$F$4,'Counter'!$E$4+276,""),"")</f>
        <v/>
      </c>
      <c r="B278">
        <f>IF(A278="",0,IF(SUMPRODUCT((ISNUMBER('Counter'!$B$8:$B$17)+ISNUMBER('Counter'!$C$8:$C$17)&gt;0)*(IF(ISNUMBER('Counter'!$B$8:$B$17),'Counter'!$B$8:$B$17,'Counter'!$E$4)&lt;=A278)*(IF(ISNUMBER('Counter'!$C$8:$C$17),'Counter'!$C$8:$C$17,'Counter'!$F$4)&gt;=A278))&gt;0,1,0))</f>
        <v/>
      </c>
      <c r="C278">
        <f>IF(B278=0,0,IF(SUMPRODUCT((ISNUMBER('Counter'!$B$8:$B$17)+ISNUMBER('Counter'!$C$8:$C$17)&gt;0)*(ISNUMBER('Counter'!$B$8:$B$17)*('Counter'!$B$8:$B$17=A278)+ISNUMBER('Counter'!$C$8:$C$17)*('Counter'!$C$8:$C$17=A278)&gt;0))&gt;0,0,1))</f>
        <v/>
      </c>
      <c r="D278">
        <f>SUM(B$2:B278)</f>
        <v/>
      </c>
      <c r="E278">
        <f>SUM(C$2:C278)</f>
        <v/>
      </c>
    </row>
    <row r="279">
      <c r="A279" s="9">
        <f>IF(ISNUMBER('Counter'!$E$4),IF('Counter'!$E$4+277&lt;='Counter'!$F$4,'Counter'!$E$4+277,""),"")</f>
        <v/>
      </c>
      <c r="B279">
        <f>IF(A279="",0,IF(SUMPRODUCT((ISNUMBER('Counter'!$B$8:$B$17)+ISNUMBER('Counter'!$C$8:$C$17)&gt;0)*(IF(ISNUMBER('Counter'!$B$8:$B$17),'Counter'!$B$8:$B$17,'Counter'!$E$4)&lt;=A279)*(IF(ISNUMBER('Counter'!$C$8:$C$17),'Counter'!$C$8:$C$17,'Counter'!$F$4)&gt;=A279))&gt;0,1,0))</f>
        <v/>
      </c>
      <c r="C279">
        <f>IF(B279=0,0,IF(SUMPRODUCT((ISNUMBER('Counter'!$B$8:$B$17)+ISNUMBER('Counter'!$C$8:$C$17)&gt;0)*(ISNUMBER('Counter'!$B$8:$B$17)*('Counter'!$B$8:$B$17=A279)+ISNUMBER('Counter'!$C$8:$C$17)*('Counter'!$C$8:$C$17=A279)&gt;0))&gt;0,0,1))</f>
        <v/>
      </c>
      <c r="D279">
        <f>SUM(B$2:B279)</f>
        <v/>
      </c>
      <c r="E279">
        <f>SUM(C$2:C279)</f>
        <v/>
      </c>
    </row>
    <row r="280">
      <c r="A280" s="9">
        <f>IF(ISNUMBER('Counter'!$E$4),IF('Counter'!$E$4+278&lt;='Counter'!$F$4,'Counter'!$E$4+278,""),"")</f>
        <v/>
      </c>
      <c r="B280">
        <f>IF(A280="",0,IF(SUMPRODUCT((ISNUMBER('Counter'!$B$8:$B$17)+ISNUMBER('Counter'!$C$8:$C$17)&gt;0)*(IF(ISNUMBER('Counter'!$B$8:$B$17),'Counter'!$B$8:$B$17,'Counter'!$E$4)&lt;=A280)*(IF(ISNUMBER('Counter'!$C$8:$C$17),'Counter'!$C$8:$C$17,'Counter'!$F$4)&gt;=A280))&gt;0,1,0))</f>
        <v/>
      </c>
      <c r="C280">
        <f>IF(B280=0,0,IF(SUMPRODUCT((ISNUMBER('Counter'!$B$8:$B$17)+ISNUMBER('Counter'!$C$8:$C$17)&gt;0)*(ISNUMBER('Counter'!$B$8:$B$17)*('Counter'!$B$8:$B$17=A280)+ISNUMBER('Counter'!$C$8:$C$17)*('Counter'!$C$8:$C$17=A280)&gt;0))&gt;0,0,1))</f>
        <v/>
      </c>
      <c r="D280">
        <f>SUM(B$2:B280)</f>
        <v/>
      </c>
      <c r="E280">
        <f>SUM(C$2:C280)</f>
        <v/>
      </c>
    </row>
    <row r="281">
      <c r="A281" s="9">
        <f>IF(ISNUMBER('Counter'!$E$4),IF('Counter'!$E$4+279&lt;='Counter'!$F$4,'Counter'!$E$4+279,""),"")</f>
        <v/>
      </c>
      <c r="B281">
        <f>IF(A281="",0,IF(SUMPRODUCT((ISNUMBER('Counter'!$B$8:$B$17)+ISNUMBER('Counter'!$C$8:$C$17)&gt;0)*(IF(ISNUMBER('Counter'!$B$8:$B$17),'Counter'!$B$8:$B$17,'Counter'!$E$4)&lt;=A281)*(IF(ISNUMBER('Counter'!$C$8:$C$17),'Counter'!$C$8:$C$17,'Counter'!$F$4)&gt;=A281))&gt;0,1,0))</f>
        <v/>
      </c>
      <c r="C281">
        <f>IF(B281=0,0,IF(SUMPRODUCT((ISNUMBER('Counter'!$B$8:$B$17)+ISNUMBER('Counter'!$C$8:$C$17)&gt;0)*(ISNUMBER('Counter'!$B$8:$B$17)*('Counter'!$B$8:$B$17=A281)+ISNUMBER('Counter'!$C$8:$C$17)*('Counter'!$C$8:$C$17=A281)&gt;0))&gt;0,0,1))</f>
        <v/>
      </c>
      <c r="D281">
        <f>SUM(B$2:B281)</f>
        <v/>
      </c>
      <c r="E281">
        <f>SUM(C$2:C281)</f>
        <v/>
      </c>
    </row>
    <row r="282">
      <c r="A282" s="9">
        <f>IF(ISNUMBER('Counter'!$E$4),IF('Counter'!$E$4+280&lt;='Counter'!$F$4,'Counter'!$E$4+280,""),"")</f>
        <v/>
      </c>
      <c r="B282">
        <f>IF(A282="",0,IF(SUMPRODUCT((ISNUMBER('Counter'!$B$8:$B$17)+ISNUMBER('Counter'!$C$8:$C$17)&gt;0)*(IF(ISNUMBER('Counter'!$B$8:$B$17),'Counter'!$B$8:$B$17,'Counter'!$E$4)&lt;=A282)*(IF(ISNUMBER('Counter'!$C$8:$C$17),'Counter'!$C$8:$C$17,'Counter'!$F$4)&gt;=A282))&gt;0,1,0))</f>
        <v/>
      </c>
      <c r="C282">
        <f>IF(B282=0,0,IF(SUMPRODUCT((ISNUMBER('Counter'!$B$8:$B$17)+ISNUMBER('Counter'!$C$8:$C$17)&gt;0)*(ISNUMBER('Counter'!$B$8:$B$17)*('Counter'!$B$8:$B$17=A282)+ISNUMBER('Counter'!$C$8:$C$17)*('Counter'!$C$8:$C$17=A282)&gt;0))&gt;0,0,1))</f>
        <v/>
      </c>
      <c r="D282">
        <f>SUM(B$2:B282)</f>
        <v/>
      </c>
      <c r="E282">
        <f>SUM(C$2:C282)</f>
        <v/>
      </c>
    </row>
    <row r="283">
      <c r="A283" s="9">
        <f>IF(ISNUMBER('Counter'!$E$4),IF('Counter'!$E$4+281&lt;='Counter'!$F$4,'Counter'!$E$4+281,""),"")</f>
        <v/>
      </c>
      <c r="B283">
        <f>IF(A283="",0,IF(SUMPRODUCT((ISNUMBER('Counter'!$B$8:$B$17)+ISNUMBER('Counter'!$C$8:$C$17)&gt;0)*(IF(ISNUMBER('Counter'!$B$8:$B$17),'Counter'!$B$8:$B$17,'Counter'!$E$4)&lt;=A283)*(IF(ISNUMBER('Counter'!$C$8:$C$17),'Counter'!$C$8:$C$17,'Counter'!$F$4)&gt;=A283))&gt;0,1,0))</f>
        <v/>
      </c>
      <c r="C283">
        <f>IF(B283=0,0,IF(SUMPRODUCT((ISNUMBER('Counter'!$B$8:$B$17)+ISNUMBER('Counter'!$C$8:$C$17)&gt;0)*(ISNUMBER('Counter'!$B$8:$B$17)*('Counter'!$B$8:$B$17=A283)+ISNUMBER('Counter'!$C$8:$C$17)*('Counter'!$C$8:$C$17=A283)&gt;0))&gt;0,0,1))</f>
        <v/>
      </c>
      <c r="D283">
        <f>SUM(B$2:B283)</f>
        <v/>
      </c>
      <c r="E283">
        <f>SUM(C$2:C283)</f>
        <v/>
      </c>
    </row>
    <row r="284">
      <c r="A284" s="9">
        <f>IF(ISNUMBER('Counter'!$E$4),IF('Counter'!$E$4+282&lt;='Counter'!$F$4,'Counter'!$E$4+282,""),"")</f>
        <v/>
      </c>
      <c r="B284">
        <f>IF(A284="",0,IF(SUMPRODUCT((ISNUMBER('Counter'!$B$8:$B$17)+ISNUMBER('Counter'!$C$8:$C$17)&gt;0)*(IF(ISNUMBER('Counter'!$B$8:$B$17),'Counter'!$B$8:$B$17,'Counter'!$E$4)&lt;=A284)*(IF(ISNUMBER('Counter'!$C$8:$C$17),'Counter'!$C$8:$C$17,'Counter'!$F$4)&gt;=A284))&gt;0,1,0))</f>
        <v/>
      </c>
      <c r="C284">
        <f>IF(B284=0,0,IF(SUMPRODUCT((ISNUMBER('Counter'!$B$8:$B$17)+ISNUMBER('Counter'!$C$8:$C$17)&gt;0)*(ISNUMBER('Counter'!$B$8:$B$17)*('Counter'!$B$8:$B$17=A284)+ISNUMBER('Counter'!$C$8:$C$17)*('Counter'!$C$8:$C$17=A284)&gt;0))&gt;0,0,1))</f>
        <v/>
      </c>
      <c r="D284">
        <f>SUM(B$2:B284)</f>
        <v/>
      </c>
      <c r="E284">
        <f>SUM(C$2:C284)</f>
        <v/>
      </c>
    </row>
    <row r="285">
      <c r="A285" s="9">
        <f>IF(ISNUMBER('Counter'!$E$4),IF('Counter'!$E$4+283&lt;='Counter'!$F$4,'Counter'!$E$4+283,""),"")</f>
        <v/>
      </c>
      <c r="B285">
        <f>IF(A285="",0,IF(SUMPRODUCT((ISNUMBER('Counter'!$B$8:$B$17)+ISNUMBER('Counter'!$C$8:$C$17)&gt;0)*(IF(ISNUMBER('Counter'!$B$8:$B$17),'Counter'!$B$8:$B$17,'Counter'!$E$4)&lt;=A285)*(IF(ISNUMBER('Counter'!$C$8:$C$17),'Counter'!$C$8:$C$17,'Counter'!$F$4)&gt;=A285))&gt;0,1,0))</f>
        <v/>
      </c>
      <c r="C285">
        <f>IF(B285=0,0,IF(SUMPRODUCT((ISNUMBER('Counter'!$B$8:$B$17)+ISNUMBER('Counter'!$C$8:$C$17)&gt;0)*(ISNUMBER('Counter'!$B$8:$B$17)*('Counter'!$B$8:$B$17=A285)+ISNUMBER('Counter'!$C$8:$C$17)*('Counter'!$C$8:$C$17=A285)&gt;0))&gt;0,0,1))</f>
        <v/>
      </c>
      <c r="D285">
        <f>SUM(B$2:B285)</f>
        <v/>
      </c>
      <c r="E285">
        <f>SUM(C$2:C285)</f>
        <v/>
      </c>
    </row>
    <row r="286">
      <c r="A286" s="9">
        <f>IF(ISNUMBER('Counter'!$E$4),IF('Counter'!$E$4+284&lt;='Counter'!$F$4,'Counter'!$E$4+284,""),"")</f>
        <v/>
      </c>
      <c r="B286">
        <f>IF(A286="",0,IF(SUMPRODUCT((ISNUMBER('Counter'!$B$8:$B$17)+ISNUMBER('Counter'!$C$8:$C$17)&gt;0)*(IF(ISNUMBER('Counter'!$B$8:$B$17),'Counter'!$B$8:$B$17,'Counter'!$E$4)&lt;=A286)*(IF(ISNUMBER('Counter'!$C$8:$C$17),'Counter'!$C$8:$C$17,'Counter'!$F$4)&gt;=A286))&gt;0,1,0))</f>
        <v/>
      </c>
      <c r="C286">
        <f>IF(B286=0,0,IF(SUMPRODUCT((ISNUMBER('Counter'!$B$8:$B$17)+ISNUMBER('Counter'!$C$8:$C$17)&gt;0)*(ISNUMBER('Counter'!$B$8:$B$17)*('Counter'!$B$8:$B$17=A286)+ISNUMBER('Counter'!$C$8:$C$17)*('Counter'!$C$8:$C$17=A286)&gt;0))&gt;0,0,1))</f>
        <v/>
      </c>
      <c r="D286">
        <f>SUM(B$2:B286)</f>
        <v/>
      </c>
      <c r="E286">
        <f>SUM(C$2:C286)</f>
        <v/>
      </c>
    </row>
    <row r="287">
      <c r="A287" s="9">
        <f>IF(ISNUMBER('Counter'!$E$4),IF('Counter'!$E$4+285&lt;='Counter'!$F$4,'Counter'!$E$4+285,""),"")</f>
        <v/>
      </c>
      <c r="B287">
        <f>IF(A287="",0,IF(SUMPRODUCT((ISNUMBER('Counter'!$B$8:$B$17)+ISNUMBER('Counter'!$C$8:$C$17)&gt;0)*(IF(ISNUMBER('Counter'!$B$8:$B$17),'Counter'!$B$8:$B$17,'Counter'!$E$4)&lt;=A287)*(IF(ISNUMBER('Counter'!$C$8:$C$17),'Counter'!$C$8:$C$17,'Counter'!$F$4)&gt;=A287))&gt;0,1,0))</f>
        <v/>
      </c>
      <c r="C287">
        <f>IF(B287=0,0,IF(SUMPRODUCT((ISNUMBER('Counter'!$B$8:$B$17)+ISNUMBER('Counter'!$C$8:$C$17)&gt;0)*(ISNUMBER('Counter'!$B$8:$B$17)*('Counter'!$B$8:$B$17=A287)+ISNUMBER('Counter'!$C$8:$C$17)*('Counter'!$C$8:$C$17=A287)&gt;0))&gt;0,0,1))</f>
        <v/>
      </c>
      <c r="D287">
        <f>SUM(B$2:B287)</f>
        <v/>
      </c>
      <c r="E287">
        <f>SUM(C$2:C287)</f>
        <v/>
      </c>
    </row>
    <row r="288">
      <c r="A288" s="9">
        <f>IF(ISNUMBER('Counter'!$E$4),IF('Counter'!$E$4+286&lt;='Counter'!$F$4,'Counter'!$E$4+286,""),"")</f>
        <v/>
      </c>
      <c r="B288">
        <f>IF(A288="",0,IF(SUMPRODUCT((ISNUMBER('Counter'!$B$8:$B$17)+ISNUMBER('Counter'!$C$8:$C$17)&gt;0)*(IF(ISNUMBER('Counter'!$B$8:$B$17),'Counter'!$B$8:$B$17,'Counter'!$E$4)&lt;=A288)*(IF(ISNUMBER('Counter'!$C$8:$C$17),'Counter'!$C$8:$C$17,'Counter'!$F$4)&gt;=A288))&gt;0,1,0))</f>
        <v/>
      </c>
      <c r="C288">
        <f>IF(B288=0,0,IF(SUMPRODUCT((ISNUMBER('Counter'!$B$8:$B$17)+ISNUMBER('Counter'!$C$8:$C$17)&gt;0)*(ISNUMBER('Counter'!$B$8:$B$17)*('Counter'!$B$8:$B$17=A288)+ISNUMBER('Counter'!$C$8:$C$17)*('Counter'!$C$8:$C$17=A288)&gt;0))&gt;0,0,1))</f>
        <v/>
      </c>
      <c r="D288">
        <f>SUM(B$2:B288)</f>
        <v/>
      </c>
      <c r="E288">
        <f>SUM(C$2:C288)</f>
        <v/>
      </c>
    </row>
    <row r="289">
      <c r="A289" s="9">
        <f>IF(ISNUMBER('Counter'!$E$4),IF('Counter'!$E$4+287&lt;='Counter'!$F$4,'Counter'!$E$4+287,""),"")</f>
        <v/>
      </c>
      <c r="B289">
        <f>IF(A289="",0,IF(SUMPRODUCT((ISNUMBER('Counter'!$B$8:$B$17)+ISNUMBER('Counter'!$C$8:$C$17)&gt;0)*(IF(ISNUMBER('Counter'!$B$8:$B$17),'Counter'!$B$8:$B$17,'Counter'!$E$4)&lt;=A289)*(IF(ISNUMBER('Counter'!$C$8:$C$17),'Counter'!$C$8:$C$17,'Counter'!$F$4)&gt;=A289))&gt;0,1,0))</f>
        <v/>
      </c>
      <c r="C289">
        <f>IF(B289=0,0,IF(SUMPRODUCT((ISNUMBER('Counter'!$B$8:$B$17)+ISNUMBER('Counter'!$C$8:$C$17)&gt;0)*(ISNUMBER('Counter'!$B$8:$B$17)*('Counter'!$B$8:$B$17=A289)+ISNUMBER('Counter'!$C$8:$C$17)*('Counter'!$C$8:$C$17=A289)&gt;0))&gt;0,0,1))</f>
        <v/>
      </c>
      <c r="D289">
        <f>SUM(B$2:B289)</f>
        <v/>
      </c>
      <c r="E289">
        <f>SUM(C$2:C289)</f>
        <v/>
      </c>
    </row>
    <row r="290">
      <c r="A290" s="9">
        <f>IF(ISNUMBER('Counter'!$E$4),IF('Counter'!$E$4+288&lt;='Counter'!$F$4,'Counter'!$E$4+288,""),"")</f>
        <v/>
      </c>
      <c r="B290">
        <f>IF(A290="",0,IF(SUMPRODUCT((ISNUMBER('Counter'!$B$8:$B$17)+ISNUMBER('Counter'!$C$8:$C$17)&gt;0)*(IF(ISNUMBER('Counter'!$B$8:$B$17),'Counter'!$B$8:$B$17,'Counter'!$E$4)&lt;=A290)*(IF(ISNUMBER('Counter'!$C$8:$C$17),'Counter'!$C$8:$C$17,'Counter'!$F$4)&gt;=A290))&gt;0,1,0))</f>
        <v/>
      </c>
      <c r="C290">
        <f>IF(B290=0,0,IF(SUMPRODUCT((ISNUMBER('Counter'!$B$8:$B$17)+ISNUMBER('Counter'!$C$8:$C$17)&gt;0)*(ISNUMBER('Counter'!$B$8:$B$17)*('Counter'!$B$8:$B$17=A290)+ISNUMBER('Counter'!$C$8:$C$17)*('Counter'!$C$8:$C$17=A290)&gt;0))&gt;0,0,1))</f>
        <v/>
      </c>
      <c r="D290">
        <f>SUM(B$2:B290)</f>
        <v/>
      </c>
      <c r="E290">
        <f>SUM(C$2:C290)</f>
        <v/>
      </c>
    </row>
    <row r="291">
      <c r="A291" s="9">
        <f>IF(ISNUMBER('Counter'!$E$4),IF('Counter'!$E$4+289&lt;='Counter'!$F$4,'Counter'!$E$4+289,""),"")</f>
        <v/>
      </c>
      <c r="B291">
        <f>IF(A291="",0,IF(SUMPRODUCT((ISNUMBER('Counter'!$B$8:$B$17)+ISNUMBER('Counter'!$C$8:$C$17)&gt;0)*(IF(ISNUMBER('Counter'!$B$8:$B$17),'Counter'!$B$8:$B$17,'Counter'!$E$4)&lt;=A291)*(IF(ISNUMBER('Counter'!$C$8:$C$17),'Counter'!$C$8:$C$17,'Counter'!$F$4)&gt;=A291))&gt;0,1,0))</f>
        <v/>
      </c>
      <c r="C291">
        <f>IF(B291=0,0,IF(SUMPRODUCT((ISNUMBER('Counter'!$B$8:$B$17)+ISNUMBER('Counter'!$C$8:$C$17)&gt;0)*(ISNUMBER('Counter'!$B$8:$B$17)*('Counter'!$B$8:$B$17=A291)+ISNUMBER('Counter'!$C$8:$C$17)*('Counter'!$C$8:$C$17=A291)&gt;0))&gt;0,0,1))</f>
        <v/>
      </c>
      <c r="D291">
        <f>SUM(B$2:B291)</f>
        <v/>
      </c>
      <c r="E291">
        <f>SUM(C$2:C291)</f>
        <v/>
      </c>
    </row>
    <row r="292">
      <c r="A292" s="9">
        <f>IF(ISNUMBER('Counter'!$E$4),IF('Counter'!$E$4+290&lt;='Counter'!$F$4,'Counter'!$E$4+290,""),"")</f>
        <v/>
      </c>
      <c r="B292">
        <f>IF(A292="",0,IF(SUMPRODUCT((ISNUMBER('Counter'!$B$8:$B$17)+ISNUMBER('Counter'!$C$8:$C$17)&gt;0)*(IF(ISNUMBER('Counter'!$B$8:$B$17),'Counter'!$B$8:$B$17,'Counter'!$E$4)&lt;=A292)*(IF(ISNUMBER('Counter'!$C$8:$C$17),'Counter'!$C$8:$C$17,'Counter'!$F$4)&gt;=A292))&gt;0,1,0))</f>
        <v/>
      </c>
      <c r="C292">
        <f>IF(B292=0,0,IF(SUMPRODUCT((ISNUMBER('Counter'!$B$8:$B$17)+ISNUMBER('Counter'!$C$8:$C$17)&gt;0)*(ISNUMBER('Counter'!$B$8:$B$17)*('Counter'!$B$8:$B$17=A292)+ISNUMBER('Counter'!$C$8:$C$17)*('Counter'!$C$8:$C$17=A292)&gt;0))&gt;0,0,1))</f>
        <v/>
      </c>
      <c r="D292">
        <f>SUM(B$2:B292)</f>
        <v/>
      </c>
      <c r="E292">
        <f>SUM(C$2:C292)</f>
        <v/>
      </c>
    </row>
    <row r="293">
      <c r="A293" s="9">
        <f>IF(ISNUMBER('Counter'!$E$4),IF('Counter'!$E$4+291&lt;='Counter'!$F$4,'Counter'!$E$4+291,""),"")</f>
        <v/>
      </c>
      <c r="B293">
        <f>IF(A293="",0,IF(SUMPRODUCT((ISNUMBER('Counter'!$B$8:$B$17)+ISNUMBER('Counter'!$C$8:$C$17)&gt;0)*(IF(ISNUMBER('Counter'!$B$8:$B$17),'Counter'!$B$8:$B$17,'Counter'!$E$4)&lt;=A293)*(IF(ISNUMBER('Counter'!$C$8:$C$17),'Counter'!$C$8:$C$17,'Counter'!$F$4)&gt;=A293))&gt;0,1,0))</f>
        <v/>
      </c>
      <c r="C293">
        <f>IF(B293=0,0,IF(SUMPRODUCT((ISNUMBER('Counter'!$B$8:$B$17)+ISNUMBER('Counter'!$C$8:$C$17)&gt;0)*(ISNUMBER('Counter'!$B$8:$B$17)*('Counter'!$B$8:$B$17=A293)+ISNUMBER('Counter'!$C$8:$C$17)*('Counter'!$C$8:$C$17=A293)&gt;0))&gt;0,0,1))</f>
        <v/>
      </c>
      <c r="D293">
        <f>SUM(B$2:B293)</f>
        <v/>
      </c>
      <c r="E293">
        <f>SUM(C$2:C293)</f>
        <v/>
      </c>
    </row>
    <row r="294">
      <c r="A294" s="9">
        <f>IF(ISNUMBER('Counter'!$E$4),IF('Counter'!$E$4+292&lt;='Counter'!$F$4,'Counter'!$E$4+292,""),"")</f>
        <v/>
      </c>
      <c r="B294">
        <f>IF(A294="",0,IF(SUMPRODUCT((ISNUMBER('Counter'!$B$8:$B$17)+ISNUMBER('Counter'!$C$8:$C$17)&gt;0)*(IF(ISNUMBER('Counter'!$B$8:$B$17),'Counter'!$B$8:$B$17,'Counter'!$E$4)&lt;=A294)*(IF(ISNUMBER('Counter'!$C$8:$C$17),'Counter'!$C$8:$C$17,'Counter'!$F$4)&gt;=A294))&gt;0,1,0))</f>
        <v/>
      </c>
      <c r="C294">
        <f>IF(B294=0,0,IF(SUMPRODUCT((ISNUMBER('Counter'!$B$8:$B$17)+ISNUMBER('Counter'!$C$8:$C$17)&gt;0)*(ISNUMBER('Counter'!$B$8:$B$17)*('Counter'!$B$8:$B$17=A294)+ISNUMBER('Counter'!$C$8:$C$17)*('Counter'!$C$8:$C$17=A294)&gt;0))&gt;0,0,1))</f>
        <v/>
      </c>
      <c r="D294">
        <f>SUM(B$2:B294)</f>
        <v/>
      </c>
      <c r="E294">
        <f>SUM(C$2:C294)</f>
        <v/>
      </c>
    </row>
    <row r="295">
      <c r="A295" s="9">
        <f>IF(ISNUMBER('Counter'!$E$4),IF('Counter'!$E$4+293&lt;='Counter'!$F$4,'Counter'!$E$4+293,""),"")</f>
        <v/>
      </c>
      <c r="B295">
        <f>IF(A295="",0,IF(SUMPRODUCT((ISNUMBER('Counter'!$B$8:$B$17)+ISNUMBER('Counter'!$C$8:$C$17)&gt;0)*(IF(ISNUMBER('Counter'!$B$8:$B$17),'Counter'!$B$8:$B$17,'Counter'!$E$4)&lt;=A295)*(IF(ISNUMBER('Counter'!$C$8:$C$17),'Counter'!$C$8:$C$17,'Counter'!$F$4)&gt;=A295))&gt;0,1,0))</f>
        <v/>
      </c>
      <c r="C295">
        <f>IF(B295=0,0,IF(SUMPRODUCT((ISNUMBER('Counter'!$B$8:$B$17)+ISNUMBER('Counter'!$C$8:$C$17)&gt;0)*(ISNUMBER('Counter'!$B$8:$B$17)*('Counter'!$B$8:$B$17=A295)+ISNUMBER('Counter'!$C$8:$C$17)*('Counter'!$C$8:$C$17=A295)&gt;0))&gt;0,0,1))</f>
        <v/>
      </c>
      <c r="D295">
        <f>SUM(B$2:B295)</f>
        <v/>
      </c>
      <c r="E295">
        <f>SUM(C$2:C295)</f>
        <v/>
      </c>
    </row>
    <row r="296">
      <c r="A296" s="9">
        <f>IF(ISNUMBER('Counter'!$E$4),IF('Counter'!$E$4+294&lt;='Counter'!$F$4,'Counter'!$E$4+294,""),"")</f>
        <v/>
      </c>
      <c r="B296">
        <f>IF(A296="",0,IF(SUMPRODUCT((ISNUMBER('Counter'!$B$8:$B$17)+ISNUMBER('Counter'!$C$8:$C$17)&gt;0)*(IF(ISNUMBER('Counter'!$B$8:$B$17),'Counter'!$B$8:$B$17,'Counter'!$E$4)&lt;=A296)*(IF(ISNUMBER('Counter'!$C$8:$C$17),'Counter'!$C$8:$C$17,'Counter'!$F$4)&gt;=A296))&gt;0,1,0))</f>
        <v/>
      </c>
      <c r="C296">
        <f>IF(B296=0,0,IF(SUMPRODUCT((ISNUMBER('Counter'!$B$8:$B$17)+ISNUMBER('Counter'!$C$8:$C$17)&gt;0)*(ISNUMBER('Counter'!$B$8:$B$17)*('Counter'!$B$8:$B$17=A296)+ISNUMBER('Counter'!$C$8:$C$17)*('Counter'!$C$8:$C$17=A296)&gt;0))&gt;0,0,1))</f>
        <v/>
      </c>
      <c r="D296">
        <f>SUM(B$2:B296)</f>
        <v/>
      </c>
      <c r="E296">
        <f>SUM(C$2:C296)</f>
        <v/>
      </c>
    </row>
    <row r="297">
      <c r="A297" s="9">
        <f>IF(ISNUMBER('Counter'!$E$4),IF('Counter'!$E$4+295&lt;='Counter'!$F$4,'Counter'!$E$4+295,""),"")</f>
        <v/>
      </c>
      <c r="B297">
        <f>IF(A297="",0,IF(SUMPRODUCT((ISNUMBER('Counter'!$B$8:$B$17)+ISNUMBER('Counter'!$C$8:$C$17)&gt;0)*(IF(ISNUMBER('Counter'!$B$8:$B$17),'Counter'!$B$8:$B$17,'Counter'!$E$4)&lt;=A297)*(IF(ISNUMBER('Counter'!$C$8:$C$17),'Counter'!$C$8:$C$17,'Counter'!$F$4)&gt;=A297))&gt;0,1,0))</f>
        <v/>
      </c>
      <c r="C297">
        <f>IF(B297=0,0,IF(SUMPRODUCT((ISNUMBER('Counter'!$B$8:$B$17)+ISNUMBER('Counter'!$C$8:$C$17)&gt;0)*(ISNUMBER('Counter'!$B$8:$B$17)*('Counter'!$B$8:$B$17=A297)+ISNUMBER('Counter'!$C$8:$C$17)*('Counter'!$C$8:$C$17=A297)&gt;0))&gt;0,0,1))</f>
        <v/>
      </c>
      <c r="D297">
        <f>SUM(B$2:B297)</f>
        <v/>
      </c>
      <c r="E297">
        <f>SUM(C$2:C297)</f>
        <v/>
      </c>
    </row>
    <row r="298">
      <c r="A298" s="9">
        <f>IF(ISNUMBER('Counter'!$E$4),IF('Counter'!$E$4+296&lt;='Counter'!$F$4,'Counter'!$E$4+296,""),"")</f>
        <v/>
      </c>
      <c r="B298">
        <f>IF(A298="",0,IF(SUMPRODUCT((ISNUMBER('Counter'!$B$8:$B$17)+ISNUMBER('Counter'!$C$8:$C$17)&gt;0)*(IF(ISNUMBER('Counter'!$B$8:$B$17),'Counter'!$B$8:$B$17,'Counter'!$E$4)&lt;=A298)*(IF(ISNUMBER('Counter'!$C$8:$C$17),'Counter'!$C$8:$C$17,'Counter'!$F$4)&gt;=A298))&gt;0,1,0))</f>
        <v/>
      </c>
      <c r="C298">
        <f>IF(B298=0,0,IF(SUMPRODUCT((ISNUMBER('Counter'!$B$8:$B$17)+ISNUMBER('Counter'!$C$8:$C$17)&gt;0)*(ISNUMBER('Counter'!$B$8:$B$17)*('Counter'!$B$8:$B$17=A298)+ISNUMBER('Counter'!$C$8:$C$17)*('Counter'!$C$8:$C$17=A298)&gt;0))&gt;0,0,1))</f>
        <v/>
      </c>
      <c r="D298">
        <f>SUM(B$2:B298)</f>
        <v/>
      </c>
      <c r="E298">
        <f>SUM(C$2:C298)</f>
        <v/>
      </c>
    </row>
    <row r="299">
      <c r="A299" s="9">
        <f>IF(ISNUMBER('Counter'!$E$4),IF('Counter'!$E$4+297&lt;='Counter'!$F$4,'Counter'!$E$4+297,""),"")</f>
        <v/>
      </c>
      <c r="B299">
        <f>IF(A299="",0,IF(SUMPRODUCT((ISNUMBER('Counter'!$B$8:$B$17)+ISNUMBER('Counter'!$C$8:$C$17)&gt;0)*(IF(ISNUMBER('Counter'!$B$8:$B$17),'Counter'!$B$8:$B$17,'Counter'!$E$4)&lt;=A299)*(IF(ISNUMBER('Counter'!$C$8:$C$17),'Counter'!$C$8:$C$17,'Counter'!$F$4)&gt;=A299))&gt;0,1,0))</f>
        <v/>
      </c>
      <c r="C299">
        <f>IF(B299=0,0,IF(SUMPRODUCT((ISNUMBER('Counter'!$B$8:$B$17)+ISNUMBER('Counter'!$C$8:$C$17)&gt;0)*(ISNUMBER('Counter'!$B$8:$B$17)*('Counter'!$B$8:$B$17=A299)+ISNUMBER('Counter'!$C$8:$C$17)*('Counter'!$C$8:$C$17=A299)&gt;0))&gt;0,0,1))</f>
        <v/>
      </c>
      <c r="D299">
        <f>SUM(B$2:B299)</f>
        <v/>
      </c>
      <c r="E299">
        <f>SUM(C$2:C299)</f>
        <v/>
      </c>
    </row>
    <row r="300">
      <c r="A300" s="9">
        <f>IF(ISNUMBER('Counter'!$E$4),IF('Counter'!$E$4+298&lt;='Counter'!$F$4,'Counter'!$E$4+298,""),"")</f>
        <v/>
      </c>
      <c r="B300">
        <f>IF(A300="",0,IF(SUMPRODUCT((ISNUMBER('Counter'!$B$8:$B$17)+ISNUMBER('Counter'!$C$8:$C$17)&gt;0)*(IF(ISNUMBER('Counter'!$B$8:$B$17),'Counter'!$B$8:$B$17,'Counter'!$E$4)&lt;=A300)*(IF(ISNUMBER('Counter'!$C$8:$C$17),'Counter'!$C$8:$C$17,'Counter'!$F$4)&gt;=A300))&gt;0,1,0))</f>
        <v/>
      </c>
      <c r="C300">
        <f>IF(B300=0,0,IF(SUMPRODUCT((ISNUMBER('Counter'!$B$8:$B$17)+ISNUMBER('Counter'!$C$8:$C$17)&gt;0)*(ISNUMBER('Counter'!$B$8:$B$17)*('Counter'!$B$8:$B$17=A300)+ISNUMBER('Counter'!$C$8:$C$17)*('Counter'!$C$8:$C$17=A300)&gt;0))&gt;0,0,1))</f>
        <v/>
      </c>
      <c r="D300">
        <f>SUM(B$2:B300)</f>
        <v/>
      </c>
      <c r="E300">
        <f>SUM(C$2:C300)</f>
        <v/>
      </c>
    </row>
    <row r="301">
      <c r="A301" s="9">
        <f>IF(ISNUMBER('Counter'!$E$4),IF('Counter'!$E$4+299&lt;='Counter'!$F$4,'Counter'!$E$4+299,""),"")</f>
        <v/>
      </c>
      <c r="B301">
        <f>IF(A301="",0,IF(SUMPRODUCT((ISNUMBER('Counter'!$B$8:$B$17)+ISNUMBER('Counter'!$C$8:$C$17)&gt;0)*(IF(ISNUMBER('Counter'!$B$8:$B$17),'Counter'!$B$8:$B$17,'Counter'!$E$4)&lt;=A301)*(IF(ISNUMBER('Counter'!$C$8:$C$17),'Counter'!$C$8:$C$17,'Counter'!$F$4)&gt;=A301))&gt;0,1,0))</f>
        <v/>
      </c>
      <c r="C301">
        <f>IF(B301=0,0,IF(SUMPRODUCT((ISNUMBER('Counter'!$B$8:$B$17)+ISNUMBER('Counter'!$C$8:$C$17)&gt;0)*(ISNUMBER('Counter'!$B$8:$B$17)*('Counter'!$B$8:$B$17=A301)+ISNUMBER('Counter'!$C$8:$C$17)*('Counter'!$C$8:$C$17=A301)&gt;0))&gt;0,0,1))</f>
        <v/>
      </c>
      <c r="D301">
        <f>SUM(B$2:B301)</f>
        <v/>
      </c>
      <c r="E301">
        <f>SUM(C$2:C301)</f>
        <v/>
      </c>
    </row>
    <row r="302">
      <c r="A302" s="9">
        <f>IF(ISNUMBER('Counter'!$E$4),IF('Counter'!$E$4+300&lt;='Counter'!$F$4,'Counter'!$E$4+300,""),"")</f>
        <v/>
      </c>
      <c r="B302">
        <f>IF(A302="",0,IF(SUMPRODUCT((ISNUMBER('Counter'!$B$8:$B$17)+ISNUMBER('Counter'!$C$8:$C$17)&gt;0)*(IF(ISNUMBER('Counter'!$B$8:$B$17),'Counter'!$B$8:$B$17,'Counter'!$E$4)&lt;=A302)*(IF(ISNUMBER('Counter'!$C$8:$C$17),'Counter'!$C$8:$C$17,'Counter'!$F$4)&gt;=A302))&gt;0,1,0))</f>
        <v/>
      </c>
      <c r="C302">
        <f>IF(B302=0,0,IF(SUMPRODUCT((ISNUMBER('Counter'!$B$8:$B$17)+ISNUMBER('Counter'!$C$8:$C$17)&gt;0)*(ISNUMBER('Counter'!$B$8:$B$17)*('Counter'!$B$8:$B$17=A302)+ISNUMBER('Counter'!$C$8:$C$17)*('Counter'!$C$8:$C$17=A302)&gt;0))&gt;0,0,1))</f>
        <v/>
      </c>
      <c r="D302">
        <f>SUM(B$2:B302)</f>
        <v/>
      </c>
      <c r="E302">
        <f>SUM(C$2:C302)</f>
        <v/>
      </c>
    </row>
    <row r="303">
      <c r="A303" s="9">
        <f>IF(ISNUMBER('Counter'!$E$4),IF('Counter'!$E$4+301&lt;='Counter'!$F$4,'Counter'!$E$4+301,""),"")</f>
        <v/>
      </c>
      <c r="B303">
        <f>IF(A303="",0,IF(SUMPRODUCT((ISNUMBER('Counter'!$B$8:$B$17)+ISNUMBER('Counter'!$C$8:$C$17)&gt;0)*(IF(ISNUMBER('Counter'!$B$8:$B$17),'Counter'!$B$8:$B$17,'Counter'!$E$4)&lt;=A303)*(IF(ISNUMBER('Counter'!$C$8:$C$17),'Counter'!$C$8:$C$17,'Counter'!$F$4)&gt;=A303))&gt;0,1,0))</f>
        <v/>
      </c>
      <c r="C303">
        <f>IF(B303=0,0,IF(SUMPRODUCT((ISNUMBER('Counter'!$B$8:$B$17)+ISNUMBER('Counter'!$C$8:$C$17)&gt;0)*(ISNUMBER('Counter'!$B$8:$B$17)*('Counter'!$B$8:$B$17=A303)+ISNUMBER('Counter'!$C$8:$C$17)*('Counter'!$C$8:$C$17=A303)&gt;0))&gt;0,0,1))</f>
        <v/>
      </c>
      <c r="D303">
        <f>SUM(B$2:B303)</f>
        <v/>
      </c>
      <c r="E303">
        <f>SUM(C$2:C303)</f>
        <v/>
      </c>
    </row>
    <row r="304">
      <c r="A304" s="9">
        <f>IF(ISNUMBER('Counter'!$E$4),IF('Counter'!$E$4+302&lt;='Counter'!$F$4,'Counter'!$E$4+302,""),"")</f>
        <v/>
      </c>
      <c r="B304">
        <f>IF(A304="",0,IF(SUMPRODUCT((ISNUMBER('Counter'!$B$8:$B$17)+ISNUMBER('Counter'!$C$8:$C$17)&gt;0)*(IF(ISNUMBER('Counter'!$B$8:$B$17),'Counter'!$B$8:$B$17,'Counter'!$E$4)&lt;=A304)*(IF(ISNUMBER('Counter'!$C$8:$C$17),'Counter'!$C$8:$C$17,'Counter'!$F$4)&gt;=A304))&gt;0,1,0))</f>
        <v/>
      </c>
      <c r="C304">
        <f>IF(B304=0,0,IF(SUMPRODUCT((ISNUMBER('Counter'!$B$8:$B$17)+ISNUMBER('Counter'!$C$8:$C$17)&gt;0)*(ISNUMBER('Counter'!$B$8:$B$17)*('Counter'!$B$8:$B$17=A304)+ISNUMBER('Counter'!$C$8:$C$17)*('Counter'!$C$8:$C$17=A304)&gt;0))&gt;0,0,1))</f>
        <v/>
      </c>
      <c r="D304">
        <f>SUM(B$2:B304)</f>
        <v/>
      </c>
      <c r="E304">
        <f>SUM(C$2:C304)</f>
        <v/>
      </c>
    </row>
    <row r="305">
      <c r="A305" s="9">
        <f>IF(ISNUMBER('Counter'!$E$4),IF('Counter'!$E$4+303&lt;='Counter'!$F$4,'Counter'!$E$4+303,""),"")</f>
        <v/>
      </c>
      <c r="B305">
        <f>IF(A305="",0,IF(SUMPRODUCT((ISNUMBER('Counter'!$B$8:$B$17)+ISNUMBER('Counter'!$C$8:$C$17)&gt;0)*(IF(ISNUMBER('Counter'!$B$8:$B$17),'Counter'!$B$8:$B$17,'Counter'!$E$4)&lt;=A305)*(IF(ISNUMBER('Counter'!$C$8:$C$17),'Counter'!$C$8:$C$17,'Counter'!$F$4)&gt;=A305))&gt;0,1,0))</f>
        <v/>
      </c>
      <c r="C305">
        <f>IF(B305=0,0,IF(SUMPRODUCT((ISNUMBER('Counter'!$B$8:$B$17)+ISNUMBER('Counter'!$C$8:$C$17)&gt;0)*(ISNUMBER('Counter'!$B$8:$B$17)*('Counter'!$B$8:$B$17=A305)+ISNUMBER('Counter'!$C$8:$C$17)*('Counter'!$C$8:$C$17=A305)&gt;0))&gt;0,0,1))</f>
        <v/>
      </c>
      <c r="D305">
        <f>SUM(B$2:B305)</f>
        <v/>
      </c>
      <c r="E305">
        <f>SUM(C$2:C305)</f>
        <v/>
      </c>
    </row>
    <row r="306">
      <c r="A306" s="9">
        <f>IF(ISNUMBER('Counter'!$E$4),IF('Counter'!$E$4+304&lt;='Counter'!$F$4,'Counter'!$E$4+304,""),"")</f>
        <v/>
      </c>
      <c r="B306">
        <f>IF(A306="",0,IF(SUMPRODUCT((ISNUMBER('Counter'!$B$8:$B$17)+ISNUMBER('Counter'!$C$8:$C$17)&gt;0)*(IF(ISNUMBER('Counter'!$B$8:$B$17),'Counter'!$B$8:$B$17,'Counter'!$E$4)&lt;=A306)*(IF(ISNUMBER('Counter'!$C$8:$C$17),'Counter'!$C$8:$C$17,'Counter'!$F$4)&gt;=A306))&gt;0,1,0))</f>
        <v/>
      </c>
      <c r="C306">
        <f>IF(B306=0,0,IF(SUMPRODUCT((ISNUMBER('Counter'!$B$8:$B$17)+ISNUMBER('Counter'!$C$8:$C$17)&gt;0)*(ISNUMBER('Counter'!$B$8:$B$17)*('Counter'!$B$8:$B$17=A306)+ISNUMBER('Counter'!$C$8:$C$17)*('Counter'!$C$8:$C$17=A306)&gt;0))&gt;0,0,1))</f>
        <v/>
      </c>
      <c r="D306">
        <f>SUM(B$2:B306)</f>
        <v/>
      </c>
      <c r="E306">
        <f>SUM(C$2:C306)</f>
        <v/>
      </c>
    </row>
    <row r="307">
      <c r="A307" s="9">
        <f>IF(ISNUMBER('Counter'!$E$4),IF('Counter'!$E$4+305&lt;='Counter'!$F$4,'Counter'!$E$4+305,""),"")</f>
        <v/>
      </c>
      <c r="B307">
        <f>IF(A307="",0,IF(SUMPRODUCT((ISNUMBER('Counter'!$B$8:$B$17)+ISNUMBER('Counter'!$C$8:$C$17)&gt;0)*(IF(ISNUMBER('Counter'!$B$8:$B$17),'Counter'!$B$8:$B$17,'Counter'!$E$4)&lt;=A307)*(IF(ISNUMBER('Counter'!$C$8:$C$17),'Counter'!$C$8:$C$17,'Counter'!$F$4)&gt;=A307))&gt;0,1,0))</f>
        <v/>
      </c>
      <c r="C307">
        <f>IF(B307=0,0,IF(SUMPRODUCT((ISNUMBER('Counter'!$B$8:$B$17)+ISNUMBER('Counter'!$C$8:$C$17)&gt;0)*(ISNUMBER('Counter'!$B$8:$B$17)*('Counter'!$B$8:$B$17=A307)+ISNUMBER('Counter'!$C$8:$C$17)*('Counter'!$C$8:$C$17=A307)&gt;0))&gt;0,0,1))</f>
        <v/>
      </c>
      <c r="D307">
        <f>SUM(B$2:B307)</f>
        <v/>
      </c>
      <c r="E307">
        <f>SUM(C$2:C307)</f>
        <v/>
      </c>
    </row>
    <row r="308">
      <c r="A308" s="9">
        <f>IF(ISNUMBER('Counter'!$E$4),IF('Counter'!$E$4+306&lt;='Counter'!$F$4,'Counter'!$E$4+306,""),"")</f>
        <v/>
      </c>
      <c r="B308">
        <f>IF(A308="",0,IF(SUMPRODUCT((ISNUMBER('Counter'!$B$8:$B$17)+ISNUMBER('Counter'!$C$8:$C$17)&gt;0)*(IF(ISNUMBER('Counter'!$B$8:$B$17),'Counter'!$B$8:$B$17,'Counter'!$E$4)&lt;=A308)*(IF(ISNUMBER('Counter'!$C$8:$C$17),'Counter'!$C$8:$C$17,'Counter'!$F$4)&gt;=A308))&gt;0,1,0))</f>
        <v/>
      </c>
      <c r="C308">
        <f>IF(B308=0,0,IF(SUMPRODUCT((ISNUMBER('Counter'!$B$8:$B$17)+ISNUMBER('Counter'!$C$8:$C$17)&gt;0)*(ISNUMBER('Counter'!$B$8:$B$17)*('Counter'!$B$8:$B$17=A308)+ISNUMBER('Counter'!$C$8:$C$17)*('Counter'!$C$8:$C$17=A308)&gt;0))&gt;0,0,1))</f>
        <v/>
      </c>
      <c r="D308">
        <f>SUM(B$2:B308)</f>
        <v/>
      </c>
      <c r="E308">
        <f>SUM(C$2:C308)</f>
        <v/>
      </c>
    </row>
    <row r="309">
      <c r="A309" s="9">
        <f>IF(ISNUMBER('Counter'!$E$4),IF('Counter'!$E$4+307&lt;='Counter'!$F$4,'Counter'!$E$4+307,""),"")</f>
        <v/>
      </c>
      <c r="B309">
        <f>IF(A309="",0,IF(SUMPRODUCT((ISNUMBER('Counter'!$B$8:$B$17)+ISNUMBER('Counter'!$C$8:$C$17)&gt;0)*(IF(ISNUMBER('Counter'!$B$8:$B$17),'Counter'!$B$8:$B$17,'Counter'!$E$4)&lt;=A309)*(IF(ISNUMBER('Counter'!$C$8:$C$17),'Counter'!$C$8:$C$17,'Counter'!$F$4)&gt;=A309))&gt;0,1,0))</f>
        <v/>
      </c>
      <c r="C309">
        <f>IF(B309=0,0,IF(SUMPRODUCT((ISNUMBER('Counter'!$B$8:$B$17)+ISNUMBER('Counter'!$C$8:$C$17)&gt;0)*(ISNUMBER('Counter'!$B$8:$B$17)*('Counter'!$B$8:$B$17=A309)+ISNUMBER('Counter'!$C$8:$C$17)*('Counter'!$C$8:$C$17=A309)&gt;0))&gt;0,0,1))</f>
        <v/>
      </c>
      <c r="D309">
        <f>SUM(B$2:B309)</f>
        <v/>
      </c>
      <c r="E309">
        <f>SUM(C$2:C309)</f>
        <v/>
      </c>
    </row>
    <row r="310">
      <c r="A310" s="9">
        <f>IF(ISNUMBER('Counter'!$E$4),IF('Counter'!$E$4+308&lt;='Counter'!$F$4,'Counter'!$E$4+308,""),"")</f>
        <v/>
      </c>
      <c r="B310">
        <f>IF(A310="",0,IF(SUMPRODUCT((ISNUMBER('Counter'!$B$8:$B$17)+ISNUMBER('Counter'!$C$8:$C$17)&gt;0)*(IF(ISNUMBER('Counter'!$B$8:$B$17),'Counter'!$B$8:$B$17,'Counter'!$E$4)&lt;=A310)*(IF(ISNUMBER('Counter'!$C$8:$C$17),'Counter'!$C$8:$C$17,'Counter'!$F$4)&gt;=A310))&gt;0,1,0))</f>
        <v/>
      </c>
      <c r="C310">
        <f>IF(B310=0,0,IF(SUMPRODUCT((ISNUMBER('Counter'!$B$8:$B$17)+ISNUMBER('Counter'!$C$8:$C$17)&gt;0)*(ISNUMBER('Counter'!$B$8:$B$17)*('Counter'!$B$8:$B$17=A310)+ISNUMBER('Counter'!$C$8:$C$17)*('Counter'!$C$8:$C$17=A310)&gt;0))&gt;0,0,1))</f>
        <v/>
      </c>
      <c r="D310">
        <f>SUM(B$2:B310)</f>
        <v/>
      </c>
      <c r="E310">
        <f>SUM(C$2:C310)</f>
        <v/>
      </c>
    </row>
    <row r="311">
      <c r="A311" s="9">
        <f>IF(ISNUMBER('Counter'!$E$4),IF('Counter'!$E$4+309&lt;='Counter'!$F$4,'Counter'!$E$4+309,""),"")</f>
        <v/>
      </c>
      <c r="B311">
        <f>IF(A311="",0,IF(SUMPRODUCT((ISNUMBER('Counter'!$B$8:$B$17)+ISNUMBER('Counter'!$C$8:$C$17)&gt;0)*(IF(ISNUMBER('Counter'!$B$8:$B$17),'Counter'!$B$8:$B$17,'Counter'!$E$4)&lt;=A311)*(IF(ISNUMBER('Counter'!$C$8:$C$17),'Counter'!$C$8:$C$17,'Counter'!$F$4)&gt;=A311))&gt;0,1,0))</f>
        <v/>
      </c>
      <c r="C311">
        <f>IF(B311=0,0,IF(SUMPRODUCT((ISNUMBER('Counter'!$B$8:$B$17)+ISNUMBER('Counter'!$C$8:$C$17)&gt;0)*(ISNUMBER('Counter'!$B$8:$B$17)*('Counter'!$B$8:$B$17=A311)+ISNUMBER('Counter'!$C$8:$C$17)*('Counter'!$C$8:$C$17=A311)&gt;0))&gt;0,0,1))</f>
        <v/>
      </c>
      <c r="D311">
        <f>SUM(B$2:B311)</f>
        <v/>
      </c>
      <c r="E311">
        <f>SUM(C$2:C311)</f>
        <v/>
      </c>
    </row>
    <row r="312">
      <c r="A312" s="9">
        <f>IF(ISNUMBER('Counter'!$E$4),IF('Counter'!$E$4+310&lt;='Counter'!$F$4,'Counter'!$E$4+310,""),"")</f>
        <v/>
      </c>
      <c r="B312">
        <f>IF(A312="",0,IF(SUMPRODUCT((ISNUMBER('Counter'!$B$8:$B$17)+ISNUMBER('Counter'!$C$8:$C$17)&gt;0)*(IF(ISNUMBER('Counter'!$B$8:$B$17),'Counter'!$B$8:$B$17,'Counter'!$E$4)&lt;=A312)*(IF(ISNUMBER('Counter'!$C$8:$C$17),'Counter'!$C$8:$C$17,'Counter'!$F$4)&gt;=A312))&gt;0,1,0))</f>
        <v/>
      </c>
      <c r="C312">
        <f>IF(B312=0,0,IF(SUMPRODUCT((ISNUMBER('Counter'!$B$8:$B$17)+ISNUMBER('Counter'!$C$8:$C$17)&gt;0)*(ISNUMBER('Counter'!$B$8:$B$17)*('Counter'!$B$8:$B$17=A312)+ISNUMBER('Counter'!$C$8:$C$17)*('Counter'!$C$8:$C$17=A312)&gt;0))&gt;0,0,1))</f>
        <v/>
      </c>
      <c r="D312">
        <f>SUM(B$2:B312)</f>
        <v/>
      </c>
      <c r="E312">
        <f>SUM(C$2:C312)</f>
        <v/>
      </c>
    </row>
    <row r="313">
      <c r="A313" s="9">
        <f>IF(ISNUMBER('Counter'!$E$4),IF('Counter'!$E$4+311&lt;='Counter'!$F$4,'Counter'!$E$4+311,""),"")</f>
        <v/>
      </c>
      <c r="B313">
        <f>IF(A313="",0,IF(SUMPRODUCT((ISNUMBER('Counter'!$B$8:$B$17)+ISNUMBER('Counter'!$C$8:$C$17)&gt;0)*(IF(ISNUMBER('Counter'!$B$8:$B$17),'Counter'!$B$8:$B$17,'Counter'!$E$4)&lt;=A313)*(IF(ISNUMBER('Counter'!$C$8:$C$17),'Counter'!$C$8:$C$17,'Counter'!$F$4)&gt;=A313))&gt;0,1,0))</f>
        <v/>
      </c>
      <c r="C313">
        <f>IF(B313=0,0,IF(SUMPRODUCT((ISNUMBER('Counter'!$B$8:$B$17)+ISNUMBER('Counter'!$C$8:$C$17)&gt;0)*(ISNUMBER('Counter'!$B$8:$B$17)*('Counter'!$B$8:$B$17=A313)+ISNUMBER('Counter'!$C$8:$C$17)*('Counter'!$C$8:$C$17=A313)&gt;0))&gt;0,0,1))</f>
        <v/>
      </c>
      <c r="D313">
        <f>SUM(B$2:B313)</f>
        <v/>
      </c>
      <c r="E313">
        <f>SUM(C$2:C313)</f>
        <v/>
      </c>
    </row>
    <row r="314">
      <c r="A314" s="9">
        <f>IF(ISNUMBER('Counter'!$E$4),IF('Counter'!$E$4+312&lt;='Counter'!$F$4,'Counter'!$E$4+312,""),"")</f>
        <v/>
      </c>
      <c r="B314">
        <f>IF(A314="",0,IF(SUMPRODUCT((ISNUMBER('Counter'!$B$8:$B$17)+ISNUMBER('Counter'!$C$8:$C$17)&gt;0)*(IF(ISNUMBER('Counter'!$B$8:$B$17),'Counter'!$B$8:$B$17,'Counter'!$E$4)&lt;=A314)*(IF(ISNUMBER('Counter'!$C$8:$C$17),'Counter'!$C$8:$C$17,'Counter'!$F$4)&gt;=A314))&gt;0,1,0))</f>
        <v/>
      </c>
      <c r="C314">
        <f>IF(B314=0,0,IF(SUMPRODUCT((ISNUMBER('Counter'!$B$8:$B$17)+ISNUMBER('Counter'!$C$8:$C$17)&gt;0)*(ISNUMBER('Counter'!$B$8:$B$17)*('Counter'!$B$8:$B$17=A314)+ISNUMBER('Counter'!$C$8:$C$17)*('Counter'!$C$8:$C$17=A314)&gt;0))&gt;0,0,1))</f>
        <v/>
      </c>
      <c r="D314">
        <f>SUM(B$2:B314)</f>
        <v/>
      </c>
      <c r="E314">
        <f>SUM(C$2:C314)</f>
        <v/>
      </c>
    </row>
    <row r="315">
      <c r="A315" s="9">
        <f>IF(ISNUMBER('Counter'!$E$4),IF('Counter'!$E$4+313&lt;='Counter'!$F$4,'Counter'!$E$4+313,""),"")</f>
        <v/>
      </c>
      <c r="B315">
        <f>IF(A315="",0,IF(SUMPRODUCT((ISNUMBER('Counter'!$B$8:$B$17)+ISNUMBER('Counter'!$C$8:$C$17)&gt;0)*(IF(ISNUMBER('Counter'!$B$8:$B$17),'Counter'!$B$8:$B$17,'Counter'!$E$4)&lt;=A315)*(IF(ISNUMBER('Counter'!$C$8:$C$17),'Counter'!$C$8:$C$17,'Counter'!$F$4)&gt;=A315))&gt;0,1,0))</f>
        <v/>
      </c>
      <c r="C315">
        <f>IF(B315=0,0,IF(SUMPRODUCT((ISNUMBER('Counter'!$B$8:$B$17)+ISNUMBER('Counter'!$C$8:$C$17)&gt;0)*(ISNUMBER('Counter'!$B$8:$B$17)*('Counter'!$B$8:$B$17=A315)+ISNUMBER('Counter'!$C$8:$C$17)*('Counter'!$C$8:$C$17=A315)&gt;0))&gt;0,0,1))</f>
        <v/>
      </c>
      <c r="D315">
        <f>SUM(B$2:B315)</f>
        <v/>
      </c>
      <c r="E315">
        <f>SUM(C$2:C315)</f>
        <v/>
      </c>
    </row>
    <row r="316">
      <c r="A316" s="9">
        <f>IF(ISNUMBER('Counter'!$E$4),IF('Counter'!$E$4+314&lt;='Counter'!$F$4,'Counter'!$E$4+314,""),"")</f>
        <v/>
      </c>
      <c r="B316">
        <f>IF(A316="",0,IF(SUMPRODUCT((ISNUMBER('Counter'!$B$8:$B$17)+ISNUMBER('Counter'!$C$8:$C$17)&gt;0)*(IF(ISNUMBER('Counter'!$B$8:$B$17),'Counter'!$B$8:$B$17,'Counter'!$E$4)&lt;=A316)*(IF(ISNUMBER('Counter'!$C$8:$C$17),'Counter'!$C$8:$C$17,'Counter'!$F$4)&gt;=A316))&gt;0,1,0))</f>
        <v/>
      </c>
      <c r="C316">
        <f>IF(B316=0,0,IF(SUMPRODUCT((ISNUMBER('Counter'!$B$8:$B$17)+ISNUMBER('Counter'!$C$8:$C$17)&gt;0)*(ISNUMBER('Counter'!$B$8:$B$17)*('Counter'!$B$8:$B$17=A316)+ISNUMBER('Counter'!$C$8:$C$17)*('Counter'!$C$8:$C$17=A316)&gt;0))&gt;0,0,1))</f>
        <v/>
      </c>
      <c r="D316">
        <f>SUM(B$2:B316)</f>
        <v/>
      </c>
      <c r="E316">
        <f>SUM(C$2:C316)</f>
        <v/>
      </c>
    </row>
    <row r="317">
      <c r="A317" s="9">
        <f>IF(ISNUMBER('Counter'!$E$4),IF('Counter'!$E$4+315&lt;='Counter'!$F$4,'Counter'!$E$4+315,""),"")</f>
        <v/>
      </c>
      <c r="B317">
        <f>IF(A317="",0,IF(SUMPRODUCT((ISNUMBER('Counter'!$B$8:$B$17)+ISNUMBER('Counter'!$C$8:$C$17)&gt;0)*(IF(ISNUMBER('Counter'!$B$8:$B$17),'Counter'!$B$8:$B$17,'Counter'!$E$4)&lt;=A317)*(IF(ISNUMBER('Counter'!$C$8:$C$17),'Counter'!$C$8:$C$17,'Counter'!$F$4)&gt;=A317))&gt;0,1,0))</f>
        <v/>
      </c>
      <c r="C317">
        <f>IF(B317=0,0,IF(SUMPRODUCT((ISNUMBER('Counter'!$B$8:$B$17)+ISNUMBER('Counter'!$C$8:$C$17)&gt;0)*(ISNUMBER('Counter'!$B$8:$B$17)*('Counter'!$B$8:$B$17=A317)+ISNUMBER('Counter'!$C$8:$C$17)*('Counter'!$C$8:$C$17=A317)&gt;0))&gt;0,0,1))</f>
        <v/>
      </c>
      <c r="D317">
        <f>SUM(B$2:B317)</f>
        <v/>
      </c>
      <c r="E317">
        <f>SUM(C$2:C317)</f>
        <v/>
      </c>
    </row>
    <row r="318">
      <c r="A318" s="9">
        <f>IF(ISNUMBER('Counter'!$E$4),IF('Counter'!$E$4+316&lt;='Counter'!$F$4,'Counter'!$E$4+316,""),"")</f>
        <v/>
      </c>
      <c r="B318">
        <f>IF(A318="",0,IF(SUMPRODUCT((ISNUMBER('Counter'!$B$8:$B$17)+ISNUMBER('Counter'!$C$8:$C$17)&gt;0)*(IF(ISNUMBER('Counter'!$B$8:$B$17),'Counter'!$B$8:$B$17,'Counter'!$E$4)&lt;=A318)*(IF(ISNUMBER('Counter'!$C$8:$C$17),'Counter'!$C$8:$C$17,'Counter'!$F$4)&gt;=A318))&gt;0,1,0))</f>
        <v/>
      </c>
      <c r="C318">
        <f>IF(B318=0,0,IF(SUMPRODUCT((ISNUMBER('Counter'!$B$8:$B$17)+ISNUMBER('Counter'!$C$8:$C$17)&gt;0)*(ISNUMBER('Counter'!$B$8:$B$17)*('Counter'!$B$8:$B$17=A318)+ISNUMBER('Counter'!$C$8:$C$17)*('Counter'!$C$8:$C$17=A318)&gt;0))&gt;0,0,1))</f>
        <v/>
      </c>
      <c r="D318">
        <f>SUM(B$2:B318)</f>
        <v/>
      </c>
      <c r="E318">
        <f>SUM(C$2:C318)</f>
        <v/>
      </c>
    </row>
    <row r="319">
      <c r="A319" s="9">
        <f>IF(ISNUMBER('Counter'!$E$4),IF('Counter'!$E$4+317&lt;='Counter'!$F$4,'Counter'!$E$4+317,""),"")</f>
        <v/>
      </c>
      <c r="B319">
        <f>IF(A319="",0,IF(SUMPRODUCT((ISNUMBER('Counter'!$B$8:$B$17)+ISNUMBER('Counter'!$C$8:$C$17)&gt;0)*(IF(ISNUMBER('Counter'!$B$8:$B$17),'Counter'!$B$8:$B$17,'Counter'!$E$4)&lt;=A319)*(IF(ISNUMBER('Counter'!$C$8:$C$17),'Counter'!$C$8:$C$17,'Counter'!$F$4)&gt;=A319))&gt;0,1,0))</f>
        <v/>
      </c>
      <c r="C319">
        <f>IF(B319=0,0,IF(SUMPRODUCT((ISNUMBER('Counter'!$B$8:$B$17)+ISNUMBER('Counter'!$C$8:$C$17)&gt;0)*(ISNUMBER('Counter'!$B$8:$B$17)*('Counter'!$B$8:$B$17=A319)+ISNUMBER('Counter'!$C$8:$C$17)*('Counter'!$C$8:$C$17=A319)&gt;0))&gt;0,0,1))</f>
        <v/>
      </c>
      <c r="D319">
        <f>SUM(B$2:B319)</f>
        <v/>
      </c>
      <c r="E319">
        <f>SUM(C$2:C319)</f>
        <v/>
      </c>
    </row>
    <row r="320">
      <c r="A320" s="9">
        <f>IF(ISNUMBER('Counter'!$E$4),IF('Counter'!$E$4+318&lt;='Counter'!$F$4,'Counter'!$E$4+318,""),"")</f>
        <v/>
      </c>
      <c r="B320">
        <f>IF(A320="",0,IF(SUMPRODUCT((ISNUMBER('Counter'!$B$8:$B$17)+ISNUMBER('Counter'!$C$8:$C$17)&gt;0)*(IF(ISNUMBER('Counter'!$B$8:$B$17),'Counter'!$B$8:$B$17,'Counter'!$E$4)&lt;=A320)*(IF(ISNUMBER('Counter'!$C$8:$C$17),'Counter'!$C$8:$C$17,'Counter'!$F$4)&gt;=A320))&gt;0,1,0))</f>
        <v/>
      </c>
      <c r="C320">
        <f>IF(B320=0,0,IF(SUMPRODUCT((ISNUMBER('Counter'!$B$8:$B$17)+ISNUMBER('Counter'!$C$8:$C$17)&gt;0)*(ISNUMBER('Counter'!$B$8:$B$17)*('Counter'!$B$8:$B$17=A320)+ISNUMBER('Counter'!$C$8:$C$17)*('Counter'!$C$8:$C$17=A320)&gt;0))&gt;0,0,1))</f>
        <v/>
      </c>
      <c r="D320">
        <f>SUM(B$2:B320)</f>
        <v/>
      </c>
      <c r="E320">
        <f>SUM(C$2:C320)</f>
        <v/>
      </c>
    </row>
    <row r="321">
      <c r="A321" s="9">
        <f>IF(ISNUMBER('Counter'!$E$4),IF('Counter'!$E$4+319&lt;='Counter'!$F$4,'Counter'!$E$4+319,""),"")</f>
        <v/>
      </c>
      <c r="B321">
        <f>IF(A321="",0,IF(SUMPRODUCT((ISNUMBER('Counter'!$B$8:$B$17)+ISNUMBER('Counter'!$C$8:$C$17)&gt;0)*(IF(ISNUMBER('Counter'!$B$8:$B$17),'Counter'!$B$8:$B$17,'Counter'!$E$4)&lt;=A321)*(IF(ISNUMBER('Counter'!$C$8:$C$17),'Counter'!$C$8:$C$17,'Counter'!$F$4)&gt;=A321))&gt;0,1,0))</f>
        <v/>
      </c>
      <c r="C321">
        <f>IF(B321=0,0,IF(SUMPRODUCT((ISNUMBER('Counter'!$B$8:$B$17)+ISNUMBER('Counter'!$C$8:$C$17)&gt;0)*(ISNUMBER('Counter'!$B$8:$B$17)*('Counter'!$B$8:$B$17=A321)+ISNUMBER('Counter'!$C$8:$C$17)*('Counter'!$C$8:$C$17=A321)&gt;0))&gt;0,0,1))</f>
        <v/>
      </c>
      <c r="D321">
        <f>SUM(B$2:B321)</f>
        <v/>
      </c>
      <c r="E321">
        <f>SUM(C$2:C321)</f>
        <v/>
      </c>
    </row>
    <row r="322">
      <c r="A322" s="9">
        <f>IF(ISNUMBER('Counter'!$E$4),IF('Counter'!$E$4+320&lt;='Counter'!$F$4,'Counter'!$E$4+320,""),"")</f>
        <v/>
      </c>
      <c r="B322">
        <f>IF(A322="",0,IF(SUMPRODUCT((ISNUMBER('Counter'!$B$8:$B$17)+ISNUMBER('Counter'!$C$8:$C$17)&gt;0)*(IF(ISNUMBER('Counter'!$B$8:$B$17),'Counter'!$B$8:$B$17,'Counter'!$E$4)&lt;=A322)*(IF(ISNUMBER('Counter'!$C$8:$C$17),'Counter'!$C$8:$C$17,'Counter'!$F$4)&gt;=A322))&gt;0,1,0))</f>
        <v/>
      </c>
      <c r="C322">
        <f>IF(B322=0,0,IF(SUMPRODUCT((ISNUMBER('Counter'!$B$8:$B$17)+ISNUMBER('Counter'!$C$8:$C$17)&gt;0)*(ISNUMBER('Counter'!$B$8:$B$17)*('Counter'!$B$8:$B$17=A322)+ISNUMBER('Counter'!$C$8:$C$17)*('Counter'!$C$8:$C$17=A322)&gt;0))&gt;0,0,1))</f>
        <v/>
      </c>
      <c r="D322">
        <f>SUM(B$2:B322)</f>
        <v/>
      </c>
      <c r="E322">
        <f>SUM(C$2:C322)</f>
        <v/>
      </c>
    </row>
    <row r="323">
      <c r="A323" s="9">
        <f>IF(ISNUMBER('Counter'!$E$4),IF('Counter'!$E$4+321&lt;='Counter'!$F$4,'Counter'!$E$4+321,""),"")</f>
        <v/>
      </c>
      <c r="B323">
        <f>IF(A323="",0,IF(SUMPRODUCT((ISNUMBER('Counter'!$B$8:$B$17)+ISNUMBER('Counter'!$C$8:$C$17)&gt;0)*(IF(ISNUMBER('Counter'!$B$8:$B$17),'Counter'!$B$8:$B$17,'Counter'!$E$4)&lt;=A323)*(IF(ISNUMBER('Counter'!$C$8:$C$17),'Counter'!$C$8:$C$17,'Counter'!$F$4)&gt;=A323))&gt;0,1,0))</f>
        <v/>
      </c>
      <c r="C323">
        <f>IF(B323=0,0,IF(SUMPRODUCT((ISNUMBER('Counter'!$B$8:$B$17)+ISNUMBER('Counter'!$C$8:$C$17)&gt;0)*(ISNUMBER('Counter'!$B$8:$B$17)*('Counter'!$B$8:$B$17=A323)+ISNUMBER('Counter'!$C$8:$C$17)*('Counter'!$C$8:$C$17=A323)&gt;0))&gt;0,0,1))</f>
        <v/>
      </c>
      <c r="D323">
        <f>SUM(B$2:B323)</f>
        <v/>
      </c>
      <c r="E323">
        <f>SUM(C$2:C323)</f>
        <v/>
      </c>
    </row>
    <row r="324">
      <c r="A324" s="9">
        <f>IF(ISNUMBER('Counter'!$E$4),IF('Counter'!$E$4+322&lt;='Counter'!$F$4,'Counter'!$E$4+322,""),"")</f>
        <v/>
      </c>
      <c r="B324">
        <f>IF(A324="",0,IF(SUMPRODUCT((ISNUMBER('Counter'!$B$8:$B$17)+ISNUMBER('Counter'!$C$8:$C$17)&gt;0)*(IF(ISNUMBER('Counter'!$B$8:$B$17),'Counter'!$B$8:$B$17,'Counter'!$E$4)&lt;=A324)*(IF(ISNUMBER('Counter'!$C$8:$C$17),'Counter'!$C$8:$C$17,'Counter'!$F$4)&gt;=A324))&gt;0,1,0))</f>
        <v/>
      </c>
      <c r="C324">
        <f>IF(B324=0,0,IF(SUMPRODUCT((ISNUMBER('Counter'!$B$8:$B$17)+ISNUMBER('Counter'!$C$8:$C$17)&gt;0)*(ISNUMBER('Counter'!$B$8:$B$17)*('Counter'!$B$8:$B$17=A324)+ISNUMBER('Counter'!$C$8:$C$17)*('Counter'!$C$8:$C$17=A324)&gt;0))&gt;0,0,1))</f>
        <v/>
      </c>
      <c r="D324">
        <f>SUM(B$2:B324)</f>
        <v/>
      </c>
      <c r="E324">
        <f>SUM(C$2:C324)</f>
        <v/>
      </c>
    </row>
    <row r="325">
      <c r="A325" s="9">
        <f>IF(ISNUMBER('Counter'!$E$4),IF('Counter'!$E$4+323&lt;='Counter'!$F$4,'Counter'!$E$4+323,""),"")</f>
        <v/>
      </c>
      <c r="B325">
        <f>IF(A325="",0,IF(SUMPRODUCT((ISNUMBER('Counter'!$B$8:$B$17)+ISNUMBER('Counter'!$C$8:$C$17)&gt;0)*(IF(ISNUMBER('Counter'!$B$8:$B$17),'Counter'!$B$8:$B$17,'Counter'!$E$4)&lt;=A325)*(IF(ISNUMBER('Counter'!$C$8:$C$17),'Counter'!$C$8:$C$17,'Counter'!$F$4)&gt;=A325))&gt;0,1,0))</f>
        <v/>
      </c>
      <c r="C325">
        <f>IF(B325=0,0,IF(SUMPRODUCT((ISNUMBER('Counter'!$B$8:$B$17)+ISNUMBER('Counter'!$C$8:$C$17)&gt;0)*(ISNUMBER('Counter'!$B$8:$B$17)*('Counter'!$B$8:$B$17=A325)+ISNUMBER('Counter'!$C$8:$C$17)*('Counter'!$C$8:$C$17=A325)&gt;0))&gt;0,0,1))</f>
        <v/>
      </c>
      <c r="D325">
        <f>SUM(B$2:B325)</f>
        <v/>
      </c>
      <c r="E325">
        <f>SUM(C$2:C325)</f>
        <v/>
      </c>
    </row>
    <row r="326">
      <c r="A326" s="9">
        <f>IF(ISNUMBER('Counter'!$E$4),IF('Counter'!$E$4+324&lt;='Counter'!$F$4,'Counter'!$E$4+324,""),"")</f>
        <v/>
      </c>
      <c r="B326">
        <f>IF(A326="",0,IF(SUMPRODUCT((ISNUMBER('Counter'!$B$8:$B$17)+ISNUMBER('Counter'!$C$8:$C$17)&gt;0)*(IF(ISNUMBER('Counter'!$B$8:$B$17),'Counter'!$B$8:$B$17,'Counter'!$E$4)&lt;=A326)*(IF(ISNUMBER('Counter'!$C$8:$C$17),'Counter'!$C$8:$C$17,'Counter'!$F$4)&gt;=A326))&gt;0,1,0))</f>
        <v/>
      </c>
      <c r="C326">
        <f>IF(B326=0,0,IF(SUMPRODUCT((ISNUMBER('Counter'!$B$8:$B$17)+ISNUMBER('Counter'!$C$8:$C$17)&gt;0)*(ISNUMBER('Counter'!$B$8:$B$17)*('Counter'!$B$8:$B$17=A326)+ISNUMBER('Counter'!$C$8:$C$17)*('Counter'!$C$8:$C$17=A326)&gt;0))&gt;0,0,1))</f>
        <v/>
      </c>
      <c r="D326">
        <f>SUM(B$2:B326)</f>
        <v/>
      </c>
      <c r="E326">
        <f>SUM(C$2:C326)</f>
        <v/>
      </c>
    </row>
    <row r="327">
      <c r="A327" s="9">
        <f>IF(ISNUMBER('Counter'!$E$4),IF('Counter'!$E$4+325&lt;='Counter'!$F$4,'Counter'!$E$4+325,""),"")</f>
        <v/>
      </c>
      <c r="B327">
        <f>IF(A327="",0,IF(SUMPRODUCT((ISNUMBER('Counter'!$B$8:$B$17)+ISNUMBER('Counter'!$C$8:$C$17)&gt;0)*(IF(ISNUMBER('Counter'!$B$8:$B$17),'Counter'!$B$8:$B$17,'Counter'!$E$4)&lt;=A327)*(IF(ISNUMBER('Counter'!$C$8:$C$17),'Counter'!$C$8:$C$17,'Counter'!$F$4)&gt;=A327))&gt;0,1,0))</f>
        <v/>
      </c>
      <c r="C327">
        <f>IF(B327=0,0,IF(SUMPRODUCT((ISNUMBER('Counter'!$B$8:$B$17)+ISNUMBER('Counter'!$C$8:$C$17)&gt;0)*(ISNUMBER('Counter'!$B$8:$B$17)*('Counter'!$B$8:$B$17=A327)+ISNUMBER('Counter'!$C$8:$C$17)*('Counter'!$C$8:$C$17=A327)&gt;0))&gt;0,0,1))</f>
        <v/>
      </c>
      <c r="D327">
        <f>SUM(B$2:B327)</f>
        <v/>
      </c>
      <c r="E327">
        <f>SUM(C$2:C327)</f>
        <v/>
      </c>
    </row>
    <row r="328">
      <c r="A328" s="9">
        <f>IF(ISNUMBER('Counter'!$E$4),IF('Counter'!$E$4+326&lt;='Counter'!$F$4,'Counter'!$E$4+326,""),"")</f>
        <v/>
      </c>
      <c r="B328">
        <f>IF(A328="",0,IF(SUMPRODUCT((ISNUMBER('Counter'!$B$8:$B$17)+ISNUMBER('Counter'!$C$8:$C$17)&gt;0)*(IF(ISNUMBER('Counter'!$B$8:$B$17),'Counter'!$B$8:$B$17,'Counter'!$E$4)&lt;=A328)*(IF(ISNUMBER('Counter'!$C$8:$C$17),'Counter'!$C$8:$C$17,'Counter'!$F$4)&gt;=A328))&gt;0,1,0))</f>
        <v/>
      </c>
      <c r="C328">
        <f>IF(B328=0,0,IF(SUMPRODUCT((ISNUMBER('Counter'!$B$8:$B$17)+ISNUMBER('Counter'!$C$8:$C$17)&gt;0)*(ISNUMBER('Counter'!$B$8:$B$17)*('Counter'!$B$8:$B$17=A328)+ISNUMBER('Counter'!$C$8:$C$17)*('Counter'!$C$8:$C$17=A328)&gt;0))&gt;0,0,1))</f>
        <v/>
      </c>
      <c r="D328">
        <f>SUM(B$2:B328)</f>
        <v/>
      </c>
      <c r="E328">
        <f>SUM(C$2:C328)</f>
        <v/>
      </c>
    </row>
    <row r="329">
      <c r="A329" s="9">
        <f>IF(ISNUMBER('Counter'!$E$4),IF('Counter'!$E$4+327&lt;='Counter'!$F$4,'Counter'!$E$4+327,""),"")</f>
        <v/>
      </c>
      <c r="B329">
        <f>IF(A329="",0,IF(SUMPRODUCT((ISNUMBER('Counter'!$B$8:$B$17)+ISNUMBER('Counter'!$C$8:$C$17)&gt;0)*(IF(ISNUMBER('Counter'!$B$8:$B$17),'Counter'!$B$8:$B$17,'Counter'!$E$4)&lt;=A329)*(IF(ISNUMBER('Counter'!$C$8:$C$17),'Counter'!$C$8:$C$17,'Counter'!$F$4)&gt;=A329))&gt;0,1,0))</f>
        <v/>
      </c>
      <c r="C329">
        <f>IF(B329=0,0,IF(SUMPRODUCT((ISNUMBER('Counter'!$B$8:$B$17)+ISNUMBER('Counter'!$C$8:$C$17)&gt;0)*(ISNUMBER('Counter'!$B$8:$B$17)*('Counter'!$B$8:$B$17=A329)+ISNUMBER('Counter'!$C$8:$C$17)*('Counter'!$C$8:$C$17=A329)&gt;0))&gt;0,0,1))</f>
        <v/>
      </c>
      <c r="D329">
        <f>SUM(B$2:B329)</f>
        <v/>
      </c>
      <c r="E329">
        <f>SUM(C$2:C329)</f>
        <v/>
      </c>
    </row>
    <row r="330">
      <c r="A330" s="9">
        <f>IF(ISNUMBER('Counter'!$E$4),IF('Counter'!$E$4+328&lt;='Counter'!$F$4,'Counter'!$E$4+328,""),"")</f>
        <v/>
      </c>
      <c r="B330">
        <f>IF(A330="",0,IF(SUMPRODUCT((ISNUMBER('Counter'!$B$8:$B$17)+ISNUMBER('Counter'!$C$8:$C$17)&gt;0)*(IF(ISNUMBER('Counter'!$B$8:$B$17),'Counter'!$B$8:$B$17,'Counter'!$E$4)&lt;=A330)*(IF(ISNUMBER('Counter'!$C$8:$C$17),'Counter'!$C$8:$C$17,'Counter'!$F$4)&gt;=A330))&gt;0,1,0))</f>
        <v/>
      </c>
      <c r="C330">
        <f>IF(B330=0,0,IF(SUMPRODUCT((ISNUMBER('Counter'!$B$8:$B$17)+ISNUMBER('Counter'!$C$8:$C$17)&gt;0)*(ISNUMBER('Counter'!$B$8:$B$17)*('Counter'!$B$8:$B$17=A330)+ISNUMBER('Counter'!$C$8:$C$17)*('Counter'!$C$8:$C$17=A330)&gt;0))&gt;0,0,1))</f>
        <v/>
      </c>
      <c r="D330">
        <f>SUM(B$2:B330)</f>
        <v/>
      </c>
      <c r="E330">
        <f>SUM(C$2:C330)</f>
        <v/>
      </c>
    </row>
    <row r="331">
      <c r="A331" s="9">
        <f>IF(ISNUMBER('Counter'!$E$4),IF('Counter'!$E$4+329&lt;='Counter'!$F$4,'Counter'!$E$4+329,""),"")</f>
        <v/>
      </c>
      <c r="B331">
        <f>IF(A331="",0,IF(SUMPRODUCT((ISNUMBER('Counter'!$B$8:$B$17)+ISNUMBER('Counter'!$C$8:$C$17)&gt;0)*(IF(ISNUMBER('Counter'!$B$8:$B$17),'Counter'!$B$8:$B$17,'Counter'!$E$4)&lt;=A331)*(IF(ISNUMBER('Counter'!$C$8:$C$17),'Counter'!$C$8:$C$17,'Counter'!$F$4)&gt;=A331))&gt;0,1,0))</f>
        <v/>
      </c>
      <c r="C331">
        <f>IF(B331=0,0,IF(SUMPRODUCT((ISNUMBER('Counter'!$B$8:$B$17)+ISNUMBER('Counter'!$C$8:$C$17)&gt;0)*(ISNUMBER('Counter'!$B$8:$B$17)*('Counter'!$B$8:$B$17=A331)+ISNUMBER('Counter'!$C$8:$C$17)*('Counter'!$C$8:$C$17=A331)&gt;0))&gt;0,0,1))</f>
        <v/>
      </c>
      <c r="D331">
        <f>SUM(B$2:B331)</f>
        <v/>
      </c>
      <c r="E331">
        <f>SUM(C$2:C331)</f>
        <v/>
      </c>
    </row>
    <row r="332">
      <c r="A332" s="9">
        <f>IF(ISNUMBER('Counter'!$E$4),IF('Counter'!$E$4+330&lt;='Counter'!$F$4,'Counter'!$E$4+330,""),"")</f>
        <v/>
      </c>
      <c r="B332">
        <f>IF(A332="",0,IF(SUMPRODUCT((ISNUMBER('Counter'!$B$8:$B$17)+ISNUMBER('Counter'!$C$8:$C$17)&gt;0)*(IF(ISNUMBER('Counter'!$B$8:$B$17),'Counter'!$B$8:$B$17,'Counter'!$E$4)&lt;=A332)*(IF(ISNUMBER('Counter'!$C$8:$C$17),'Counter'!$C$8:$C$17,'Counter'!$F$4)&gt;=A332))&gt;0,1,0))</f>
        <v/>
      </c>
      <c r="C332">
        <f>IF(B332=0,0,IF(SUMPRODUCT((ISNUMBER('Counter'!$B$8:$B$17)+ISNUMBER('Counter'!$C$8:$C$17)&gt;0)*(ISNUMBER('Counter'!$B$8:$B$17)*('Counter'!$B$8:$B$17=A332)+ISNUMBER('Counter'!$C$8:$C$17)*('Counter'!$C$8:$C$17=A332)&gt;0))&gt;0,0,1))</f>
        <v/>
      </c>
      <c r="D332">
        <f>SUM(B$2:B332)</f>
        <v/>
      </c>
      <c r="E332">
        <f>SUM(C$2:C332)</f>
        <v/>
      </c>
    </row>
    <row r="333">
      <c r="A333" s="9">
        <f>IF(ISNUMBER('Counter'!$E$4),IF('Counter'!$E$4+331&lt;='Counter'!$F$4,'Counter'!$E$4+331,""),"")</f>
        <v/>
      </c>
      <c r="B333">
        <f>IF(A333="",0,IF(SUMPRODUCT((ISNUMBER('Counter'!$B$8:$B$17)+ISNUMBER('Counter'!$C$8:$C$17)&gt;0)*(IF(ISNUMBER('Counter'!$B$8:$B$17),'Counter'!$B$8:$B$17,'Counter'!$E$4)&lt;=A333)*(IF(ISNUMBER('Counter'!$C$8:$C$17),'Counter'!$C$8:$C$17,'Counter'!$F$4)&gt;=A333))&gt;0,1,0))</f>
        <v/>
      </c>
      <c r="C333">
        <f>IF(B333=0,0,IF(SUMPRODUCT((ISNUMBER('Counter'!$B$8:$B$17)+ISNUMBER('Counter'!$C$8:$C$17)&gt;0)*(ISNUMBER('Counter'!$B$8:$B$17)*('Counter'!$B$8:$B$17=A333)+ISNUMBER('Counter'!$C$8:$C$17)*('Counter'!$C$8:$C$17=A333)&gt;0))&gt;0,0,1))</f>
        <v/>
      </c>
      <c r="D333">
        <f>SUM(B$2:B333)</f>
        <v/>
      </c>
      <c r="E333">
        <f>SUM(C$2:C333)</f>
        <v/>
      </c>
    </row>
    <row r="334">
      <c r="A334" s="9">
        <f>IF(ISNUMBER('Counter'!$E$4),IF('Counter'!$E$4+332&lt;='Counter'!$F$4,'Counter'!$E$4+332,""),"")</f>
        <v/>
      </c>
      <c r="B334">
        <f>IF(A334="",0,IF(SUMPRODUCT((ISNUMBER('Counter'!$B$8:$B$17)+ISNUMBER('Counter'!$C$8:$C$17)&gt;0)*(IF(ISNUMBER('Counter'!$B$8:$B$17),'Counter'!$B$8:$B$17,'Counter'!$E$4)&lt;=A334)*(IF(ISNUMBER('Counter'!$C$8:$C$17),'Counter'!$C$8:$C$17,'Counter'!$F$4)&gt;=A334))&gt;0,1,0))</f>
        <v/>
      </c>
      <c r="C334">
        <f>IF(B334=0,0,IF(SUMPRODUCT((ISNUMBER('Counter'!$B$8:$B$17)+ISNUMBER('Counter'!$C$8:$C$17)&gt;0)*(ISNUMBER('Counter'!$B$8:$B$17)*('Counter'!$B$8:$B$17=A334)+ISNUMBER('Counter'!$C$8:$C$17)*('Counter'!$C$8:$C$17=A334)&gt;0))&gt;0,0,1))</f>
        <v/>
      </c>
      <c r="D334">
        <f>SUM(B$2:B334)</f>
        <v/>
      </c>
      <c r="E334">
        <f>SUM(C$2:C334)</f>
        <v/>
      </c>
    </row>
    <row r="335">
      <c r="A335" s="9">
        <f>IF(ISNUMBER('Counter'!$E$4),IF('Counter'!$E$4+333&lt;='Counter'!$F$4,'Counter'!$E$4+333,""),"")</f>
        <v/>
      </c>
      <c r="B335">
        <f>IF(A335="",0,IF(SUMPRODUCT((ISNUMBER('Counter'!$B$8:$B$17)+ISNUMBER('Counter'!$C$8:$C$17)&gt;0)*(IF(ISNUMBER('Counter'!$B$8:$B$17),'Counter'!$B$8:$B$17,'Counter'!$E$4)&lt;=A335)*(IF(ISNUMBER('Counter'!$C$8:$C$17),'Counter'!$C$8:$C$17,'Counter'!$F$4)&gt;=A335))&gt;0,1,0))</f>
        <v/>
      </c>
      <c r="C335">
        <f>IF(B335=0,0,IF(SUMPRODUCT((ISNUMBER('Counter'!$B$8:$B$17)+ISNUMBER('Counter'!$C$8:$C$17)&gt;0)*(ISNUMBER('Counter'!$B$8:$B$17)*('Counter'!$B$8:$B$17=A335)+ISNUMBER('Counter'!$C$8:$C$17)*('Counter'!$C$8:$C$17=A335)&gt;0))&gt;0,0,1))</f>
        <v/>
      </c>
      <c r="D335">
        <f>SUM(B$2:B335)</f>
        <v/>
      </c>
      <c r="E335">
        <f>SUM(C$2:C335)</f>
        <v/>
      </c>
    </row>
    <row r="336">
      <c r="A336" s="9">
        <f>IF(ISNUMBER('Counter'!$E$4),IF('Counter'!$E$4+334&lt;='Counter'!$F$4,'Counter'!$E$4+334,""),"")</f>
        <v/>
      </c>
      <c r="B336">
        <f>IF(A336="",0,IF(SUMPRODUCT((ISNUMBER('Counter'!$B$8:$B$17)+ISNUMBER('Counter'!$C$8:$C$17)&gt;0)*(IF(ISNUMBER('Counter'!$B$8:$B$17),'Counter'!$B$8:$B$17,'Counter'!$E$4)&lt;=A336)*(IF(ISNUMBER('Counter'!$C$8:$C$17),'Counter'!$C$8:$C$17,'Counter'!$F$4)&gt;=A336))&gt;0,1,0))</f>
        <v/>
      </c>
      <c r="C336">
        <f>IF(B336=0,0,IF(SUMPRODUCT((ISNUMBER('Counter'!$B$8:$B$17)+ISNUMBER('Counter'!$C$8:$C$17)&gt;0)*(ISNUMBER('Counter'!$B$8:$B$17)*('Counter'!$B$8:$B$17=A336)+ISNUMBER('Counter'!$C$8:$C$17)*('Counter'!$C$8:$C$17=A336)&gt;0))&gt;0,0,1))</f>
        <v/>
      </c>
      <c r="D336">
        <f>SUM(B$2:B336)</f>
        <v/>
      </c>
      <c r="E336">
        <f>SUM(C$2:C336)</f>
        <v/>
      </c>
    </row>
    <row r="337">
      <c r="A337" s="9">
        <f>IF(ISNUMBER('Counter'!$E$4),IF('Counter'!$E$4+335&lt;='Counter'!$F$4,'Counter'!$E$4+335,""),"")</f>
        <v/>
      </c>
      <c r="B337">
        <f>IF(A337="",0,IF(SUMPRODUCT((ISNUMBER('Counter'!$B$8:$B$17)+ISNUMBER('Counter'!$C$8:$C$17)&gt;0)*(IF(ISNUMBER('Counter'!$B$8:$B$17),'Counter'!$B$8:$B$17,'Counter'!$E$4)&lt;=A337)*(IF(ISNUMBER('Counter'!$C$8:$C$17),'Counter'!$C$8:$C$17,'Counter'!$F$4)&gt;=A337))&gt;0,1,0))</f>
        <v/>
      </c>
      <c r="C337">
        <f>IF(B337=0,0,IF(SUMPRODUCT((ISNUMBER('Counter'!$B$8:$B$17)+ISNUMBER('Counter'!$C$8:$C$17)&gt;0)*(ISNUMBER('Counter'!$B$8:$B$17)*('Counter'!$B$8:$B$17=A337)+ISNUMBER('Counter'!$C$8:$C$17)*('Counter'!$C$8:$C$17=A337)&gt;0))&gt;0,0,1))</f>
        <v/>
      </c>
      <c r="D337">
        <f>SUM(B$2:B337)</f>
        <v/>
      </c>
      <c r="E337">
        <f>SUM(C$2:C337)</f>
        <v/>
      </c>
    </row>
    <row r="338">
      <c r="A338" s="9">
        <f>IF(ISNUMBER('Counter'!$E$4),IF('Counter'!$E$4+336&lt;='Counter'!$F$4,'Counter'!$E$4+336,""),"")</f>
        <v/>
      </c>
      <c r="B338">
        <f>IF(A338="",0,IF(SUMPRODUCT((ISNUMBER('Counter'!$B$8:$B$17)+ISNUMBER('Counter'!$C$8:$C$17)&gt;0)*(IF(ISNUMBER('Counter'!$B$8:$B$17),'Counter'!$B$8:$B$17,'Counter'!$E$4)&lt;=A338)*(IF(ISNUMBER('Counter'!$C$8:$C$17),'Counter'!$C$8:$C$17,'Counter'!$F$4)&gt;=A338))&gt;0,1,0))</f>
        <v/>
      </c>
      <c r="C338">
        <f>IF(B338=0,0,IF(SUMPRODUCT((ISNUMBER('Counter'!$B$8:$B$17)+ISNUMBER('Counter'!$C$8:$C$17)&gt;0)*(ISNUMBER('Counter'!$B$8:$B$17)*('Counter'!$B$8:$B$17=A338)+ISNUMBER('Counter'!$C$8:$C$17)*('Counter'!$C$8:$C$17=A338)&gt;0))&gt;0,0,1))</f>
        <v/>
      </c>
      <c r="D338">
        <f>SUM(B$2:B338)</f>
        <v/>
      </c>
      <c r="E338">
        <f>SUM(C$2:C338)</f>
        <v/>
      </c>
    </row>
    <row r="339">
      <c r="A339" s="9">
        <f>IF(ISNUMBER('Counter'!$E$4),IF('Counter'!$E$4+337&lt;='Counter'!$F$4,'Counter'!$E$4+337,""),"")</f>
        <v/>
      </c>
      <c r="B339">
        <f>IF(A339="",0,IF(SUMPRODUCT((ISNUMBER('Counter'!$B$8:$B$17)+ISNUMBER('Counter'!$C$8:$C$17)&gt;0)*(IF(ISNUMBER('Counter'!$B$8:$B$17),'Counter'!$B$8:$B$17,'Counter'!$E$4)&lt;=A339)*(IF(ISNUMBER('Counter'!$C$8:$C$17),'Counter'!$C$8:$C$17,'Counter'!$F$4)&gt;=A339))&gt;0,1,0))</f>
        <v/>
      </c>
      <c r="C339">
        <f>IF(B339=0,0,IF(SUMPRODUCT((ISNUMBER('Counter'!$B$8:$B$17)+ISNUMBER('Counter'!$C$8:$C$17)&gt;0)*(ISNUMBER('Counter'!$B$8:$B$17)*('Counter'!$B$8:$B$17=A339)+ISNUMBER('Counter'!$C$8:$C$17)*('Counter'!$C$8:$C$17=A339)&gt;0))&gt;0,0,1))</f>
        <v/>
      </c>
      <c r="D339">
        <f>SUM(B$2:B339)</f>
        <v/>
      </c>
      <c r="E339">
        <f>SUM(C$2:C339)</f>
        <v/>
      </c>
    </row>
    <row r="340">
      <c r="A340" s="9">
        <f>IF(ISNUMBER('Counter'!$E$4),IF('Counter'!$E$4+338&lt;='Counter'!$F$4,'Counter'!$E$4+338,""),"")</f>
        <v/>
      </c>
      <c r="B340">
        <f>IF(A340="",0,IF(SUMPRODUCT((ISNUMBER('Counter'!$B$8:$B$17)+ISNUMBER('Counter'!$C$8:$C$17)&gt;0)*(IF(ISNUMBER('Counter'!$B$8:$B$17),'Counter'!$B$8:$B$17,'Counter'!$E$4)&lt;=A340)*(IF(ISNUMBER('Counter'!$C$8:$C$17),'Counter'!$C$8:$C$17,'Counter'!$F$4)&gt;=A340))&gt;0,1,0))</f>
        <v/>
      </c>
      <c r="C340">
        <f>IF(B340=0,0,IF(SUMPRODUCT((ISNUMBER('Counter'!$B$8:$B$17)+ISNUMBER('Counter'!$C$8:$C$17)&gt;0)*(ISNUMBER('Counter'!$B$8:$B$17)*('Counter'!$B$8:$B$17=A340)+ISNUMBER('Counter'!$C$8:$C$17)*('Counter'!$C$8:$C$17=A340)&gt;0))&gt;0,0,1))</f>
        <v/>
      </c>
      <c r="D340">
        <f>SUM(B$2:B340)</f>
        <v/>
      </c>
      <c r="E340">
        <f>SUM(C$2:C340)</f>
        <v/>
      </c>
    </row>
    <row r="341">
      <c r="A341" s="9">
        <f>IF(ISNUMBER('Counter'!$E$4),IF('Counter'!$E$4+339&lt;='Counter'!$F$4,'Counter'!$E$4+339,""),"")</f>
        <v/>
      </c>
      <c r="B341">
        <f>IF(A341="",0,IF(SUMPRODUCT((ISNUMBER('Counter'!$B$8:$B$17)+ISNUMBER('Counter'!$C$8:$C$17)&gt;0)*(IF(ISNUMBER('Counter'!$B$8:$B$17),'Counter'!$B$8:$B$17,'Counter'!$E$4)&lt;=A341)*(IF(ISNUMBER('Counter'!$C$8:$C$17),'Counter'!$C$8:$C$17,'Counter'!$F$4)&gt;=A341))&gt;0,1,0))</f>
        <v/>
      </c>
      <c r="C341">
        <f>IF(B341=0,0,IF(SUMPRODUCT((ISNUMBER('Counter'!$B$8:$B$17)+ISNUMBER('Counter'!$C$8:$C$17)&gt;0)*(ISNUMBER('Counter'!$B$8:$B$17)*('Counter'!$B$8:$B$17=A341)+ISNUMBER('Counter'!$C$8:$C$17)*('Counter'!$C$8:$C$17=A341)&gt;0))&gt;0,0,1))</f>
        <v/>
      </c>
      <c r="D341">
        <f>SUM(B$2:B341)</f>
        <v/>
      </c>
      <c r="E341">
        <f>SUM(C$2:C341)</f>
        <v/>
      </c>
    </row>
    <row r="342">
      <c r="A342" s="9">
        <f>IF(ISNUMBER('Counter'!$E$4),IF('Counter'!$E$4+340&lt;='Counter'!$F$4,'Counter'!$E$4+340,""),"")</f>
        <v/>
      </c>
      <c r="B342">
        <f>IF(A342="",0,IF(SUMPRODUCT((ISNUMBER('Counter'!$B$8:$B$17)+ISNUMBER('Counter'!$C$8:$C$17)&gt;0)*(IF(ISNUMBER('Counter'!$B$8:$B$17),'Counter'!$B$8:$B$17,'Counter'!$E$4)&lt;=A342)*(IF(ISNUMBER('Counter'!$C$8:$C$17),'Counter'!$C$8:$C$17,'Counter'!$F$4)&gt;=A342))&gt;0,1,0))</f>
        <v/>
      </c>
      <c r="C342">
        <f>IF(B342=0,0,IF(SUMPRODUCT((ISNUMBER('Counter'!$B$8:$B$17)+ISNUMBER('Counter'!$C$8:$C$17)&gt;0)*(ISNUMBER('Counter'!$B$8:$B$17)*('Counter'!$B$8:$B$17=A342)+ISNUMBER('Counter'!$C$8:$C$17)*('Counter'!$C$8:$C$17=A342)&gt;0))&gt;0,0,1))</f>
        <v/>
      </c>
      <c r="D342">
        <f>SUM(B$2:B342)</f>
        <v/>
      </c>
      <c r="E342">
        <f>SUM(C$2:C342)</f>
        <v/>
      </c>
    </row>
    <row r="343">
      <c r="A343" s="9">
        <f>IF(ISNUMBER('Counter'!$E$4),IF('Counter'!$E$4+341&lt;='Counter'!$F$4,'Counter'!$E$4+341,""),"")</f>
        <v/>
      </c>
      <c r="B343">
        <f>IF(A343="",0,IF(SUMPRODUCT((ISNUMBER('Counter'!$B$8:$B$17)+ISNUMBER('Counter'!$C$8:$C$17)&gt;0)*(IF(ISNUMBER('Counter'!$B$8:$B$17),'Counter'!$B$8:$B$17,'Counter'!$E$4)&lt;=A343)*(IF(ISNUMBER('Counter'!$C$8:$C$17),'Counter'!$C$8:$C$17,'Counter'!$F$4)&gt;=A343))&gt;0,1,0))</f>
        <v/>
      </c>
      <c r="C343">
        <f>IF(B343=0,0,IF(SUMPRODUCT((ISNUMBER('Counter'!$B$8:$B$17)+ISNUMBER('Counter'!$C$8:$C$17)&gt;0)*(ISNUMBER('Counter'!$B$8:$B$17)*('Counter'!$B$8:$B$17=A343)+ISNUMBER('Counter'!$C$8:$C$17)*('Counter'!$C$8:$C$17=A343)&gt;0))&gt;0,0,1))</f>
        <v/>
      </c>
      <c r="D343">
        <f>SUM(B$2:B343)</f>
        <v/>
      </c>
      <c r="E343">
        <f>SUM(C$2:C343)</f>
        <v/>
      </c>
    </row>
    <row r="344">
      <c r="A344" s="9">
        <f>IF(ISNUMBER('Counter'!$E$4),IF('Counter'!$E$4+342&lt;='Counter'!$F$4,'Counter'!$E$4+342,""),"")</f>
        <v/>
      </c>
      <c r="B344">
        <f>IF(A344="",0,IF(SUMPRODUCT((ISNUMBER('Counter'!$B$8:$B$17)+ISNUMBER('Counter'!$C$8:$C$17)&gt;0)*(IF(ISNUMBER('Counter'!$B$8:$B$17),'Counter'!$B$8:$B$17,'Counter'!$E$4)&lt;=A344)*(IF(ISNUMBER('Counter'!$C$8:$C$17),'Counter'!$C$8:$C$17,'Counter'!$F$4)&gt;=A344))&gt;0,1,0))</f>
        <v/>
      </c>
      <c r="C344">
        <f>IF(B344=0,0,IF(SUMPRODUCT((ISNUMBER('Counter'!$B$8:$B$17)+ISNUMBER('Counter'!$C$8:$C$17)&gt;0)*(ISNUMBER('Counter'!$B$8:$B$17)*('Counter'!$B$8:$B$17=A344)+ISNUMBER('Counter'!$C$8:$C$17)*('Counter'!$C$8:$C$17=A344)&gt;0))&gt;0,0,1))</f>
        <v/>
      </c>
      <c r="D344">
        <f>SUM(B$2:B344)</f>
        <v/>
      </c>
      <c r="E344">
        <f>SUM(C$2:C344)</f>
        <v/>
      </c>
    </row>
    <row r="345">
      <c r="A345" s="9">
        <f>IF(ISNUMBER('Counter'!$E$4),IF('Counter'!$E$4+343&lt;='Counter'!$F$4,'Counter'!$E$4+343,""),"")</f>
        <v/>
      </c>
      <c r="B345">
        <f>IF(A345="",0,IF(SUMPRODUCT((ISNUMBER('Counter'!$B$8:$B$17)+ISNUMBER('Counter'!$C$8:$C$17)&gt;0)*(IF(ISNUMBER('Counter'!$B$8:$B$17),'Counter'!$B$8:$B$17,'Counter'!$E$4)&lt;=A345)*(IF(ISNUMBER('Counter'!$C$8:$C$17),'Counter'!$C$8:$C$17,'Counter'!$F$4)&gt;=A345))&gt;0,1,0))</f>
        <v/>
      </c>
      <c r="C345">
        <f>IF(B345=0,0,IF(SUMPRODUCT((ISNUMBER('Counter'!$B$8:$B$17)+ISNUMBER('Counter'!$C$8:$C$17)&gt;0)*(ISNUMBER('Counter'!$B$8:$B$17)*('Counter'!$B$8:$B$17=A345)+ISNUMBER('Counter'!$C$8:$C$17)*('Counter'!$C$8:$C$17=A345)&gt;0))&gt;0,0,1))</f>
        <v/>
      </c>
      <c r="D345">
        <f>SUM(B$2:B345)</f>
        <v/>
      </c>
      <c r="E345">
        <f>SUM(C$2:C345)</f>
        <v/>
      </c>
    </row>
    <row r="346">
      <c r="A346" s="9">
        <f>IF(ISNUMBER('Counter'!$E$4),IF('Counter'!$E$4+344&lt;='Counter'!$F$4,'Counter'!$E$4+344,""),"")</f>
        <v/>
      </c>
      <c r="B346">
        <f>IF(A346="",0,IF(SUMPRODUCT((ISNUMBER('Counter'!$B$8:$B$17)+ISNUMBER('Counter'!$C$8:$C$17)&gt;0)*(IF(ISNUMBER('Counter'!$B$8:$B$17),'Counter'!$B$8:$B$17,'Counter'!$E$4)&lt;=A346)*(IF(ISNUMBER('Counter'!$C$8:$C$17),'Counter'!$C$8:$C$17,'Counter'!$F$4)&gt;=A346))&gt;0,1,0))</f>
        <v/>
      </c>
      <c r="C346">
        <f>IF(B346=0,0,IF(SUMPRODUCT((ISNUMBER('Counter'!$B$8:$B$17)+ISNUMBER('Counter'!$C$8:$C$17)&gt;0)*(ISNUMBER('Counter'!$B$8:$B$17)*('Counter'!$B$8:$B$17=A346)+ISNUMBER('Counter'!$C$8:$C$17)*('Counter'!$C$8:$C$17=A346)&gt;0))&gt;0,0,1))</f>
        <v/>
      </c>
      <c r="D346">
        <f>SUM(B$2:B346)</f>
        <v/>
      </c>
      <c r="E346">
        <f>SUM(C$2:C346)</f>
        <v/>
      </c>
    </row>
    <row r="347">
      <c r="A347" s="9">
        <f>IF(ISNUMBER('Counter'!$E$4),IF('Counter'!$E$4+345&lt;='Counter'!$F$4,'Counter'!$E$4+345,""),"")</f>
        <v/>
      </c>
      <c r="B347">
        <f>IF(A347="",0,IF(SUMPRODUCT((ISNUMBER('Counter'!$B$8:$B$17)+ISNUMBER('Counter'!$C$8:$C$17)&gt;0)*(IF(ISNUMBER('Counter'!$B$8:$B$17),'Counter'!$B$8:$B$17,'Counter'!$E$4)&lt;=A347)*(IF(ISNUMBER('Counter'!$C$8:$C$17),'Counter'!$C$8:$C$17,'Counter'!$F$4)&gt;=A347))&gt;0,1,0))</f>
        <v/>
      </c>
      <c r="C347">
        <f>IF(B347=0,0,IF(SUMPRODUCT((ISNUMBER('Counter'!$B$8:$B$17)+ISNUMBER('Counter'!$C$8:$C$17)&gt;0)*(ISNUMBER('Counter'!$B$8:$B$17)*('Counter'!$B$8:$B$17=A347)+ISNUMBER('Counter'!$C$8:$C$17)*('Counter'!$C$8:$C$17=A347)&gt;0))&gt;0,0,1))</f>
        <v/>
      </c>
      <c r="D347">
        <f>SUM(B$2:B347)</f>
        <v/>
      </c>
      <c r="E347">
        <f>SUM(C$2:C347)</f>
        <v/>
      </c>
    </row>
    <row r="348">
      <c r="A348" s="9">
        <f>IF(ISNUMBER('Counter'!$E$4),IF('Counter'!$E$4+346&lt;='Counter'!$F$4,'Counter'!$E$4+346,""),"")</f>
        <v/>
      </c>
      <c r="B348">
        <f>IF(A348="",0,IF(SUMPRODUCT((ISNUMBER('Counter'!$B$8:$B$17)+ISNUMBER('Counter'!$C$8:$C$17)&gt;0)*(IF(ISNUMBER('Counter'!$B$8:$B$17),'Counter'!$B$8:$B$17,'Counter'!$E$4)&lt;=A348)*(IF(ISNUMBER('Counter'!$C$8:$C$17),'Counter'!$C$8:$C$17,'Counter'!$F$4)&gt;=A348))&gt;0,1,0))</f>
        <v/>
      </c>
      <c r="C348">
        <f>IF(B348=0,0,IF(SUMPRODUCT((ISNUMBER('Counter'!$B$8:$B$17)+ISNUMBER('Counter'!$C$8:$C$17)&gt;0)*(ISNUMBER('Counter'!$B$8:$B$17)*('Counter'!$B$8:$B$17=A348)+ISNUMBER('Counter'!$C$8:$C$17)*('Counter'!$C$8:$C$17=A348)&gt;0))&gt;0,0,1))</f>
        <v/>
      </c>
      <c r="D348">
        <f>SUM(B$2:B348)</f>
        <v/>
      </c>
      <c r="E348">
        <f>SUM(C$2:C348)</f>
        <v/>
      </c>
    </row>
    <row r="349">
      <c r="A349" s="9">
        <f>IF(ISNUMBER('Counter'!$E$4),IF('Counter'!$E$4+347&lt;='Counter'!$F$4,'Counter'!$E$4+347,""),"")</f>
        <v/>
      </c>
      <c r="B349">
        <f>IF(A349="",0,IF(SUMPRODUCT((ISNUMBER('Counter'!$B$8:$B$17)+ISNUMBER('Counter'!$C$8:$C$17)&gt;0)*(IF(ISNUMBER('Counter'!$B$8:$B$17),'Counter'!$B$8:$B$17,'Counter'!$E$4)&lt;=A349)*(IF(ISNUMBER('Counter'!$C$8:$C$17),'Counter'!$C$8:$C$17,'Counter'!$F$4)&gt;=A349))&gt;0,1,0))</f>
        <v/>
      </c>
      <c r="C349">
        <f>IF(B349=0,0,IF(SUMPRODUCT((ISNUMBER('Counter'!$B$8:$B$17)+ISNUMBER('Counter'!$C$8:$C$17)&gt;0)*(ISNUMBER('Counter'!$B$8:$B$17)*('Counter'!$B$8:$B$17=A349)+ISNUMBER('Counter'!$C$8:$C$17)*('Counter'!$C$8:$C$17=A349)&gt;0))&gt;0,0,1))</f>
        <v/>
      </c>
      <c r="D349">
        <f>SUM(B$2:B349)</f>
        <v/>
      </c>
      <c r="E349">
        <f>SUM(C$2:C349)</f>
        <v/>
      </c>
    </row>
    <row r="350">
      <c r="A350" s="9">
        <f>IF(ISNUMBER('Counter'!$E$4),IF('Counter'!$E$4+348&lt;='Counter'!$F$4,'Counter'!$E$4+348,""),"")</f>
        <v/>
      </c>
      <c r="B350">
        <f>IF(A350="",0,IF(SUMPRODUCT((ISNUMBER('Counter'!$B$8:$B$17)+ISNUMBER('Counter'!$C$8:$C$17)&gt;0)*(IF(ISNUMBER('Counter'!$B$8:$B$17),'Counter'!$B$8:$B$17,'Counter'!$E$4)&lt;=A350)*(IF(ISNUMBER('Counter'!$C$8:$C$17),'Counter'!$C$8:$C$17,'Counter'!$F$4)&gt;=A350))&gt;0,1,0))</f>
        <v/>
      </c>
      <c r="C350">
        <f>IF(B350=0,0,IF(SUMPRODUCT((ISNUMBER('Counter'!$B$8:$B$17)+ISNUMBER('Counter'!$C$8:$C$17)&gt;0)*(ISNUMBER('Counter'!$B$8:$B$17)*('Counter'!$B$8:$B$17=A350)+ISNUMBER('Counter'!$C$8:$C$17)*('Counter'!$C$8:$C$17=A350)&gt;0))&gt;0,0,1))</f>
        <v/>
      </c>
      <c r="D350">
        <f>SUM(B$2:B350)</f>
        <v/>
      </c>
      <c r="E350">
        <f>SUM(C$2:C350)</f>
        <v/>
      </c>
    </row>
    <row r="351">
      <c r="A351" s="9">
        <f>IF(ISNUMBER('Counter'!$E$4),IF('Counter'!$E$4+349&lt;='Counter'!$F$4,'Counter'!$E$4+349,""),"")</f>
        <v/>
      </c>
      <c r="B351">
        <f>IF(A351="",0,IF(SUMPRODUCT((ISNUMBER('Counter'!$B$8:$B$17)+ISNUMBER('Counter'!$C$8:$C$17)&gt;0)*(IF(ISNUMBER('Counter'!$B$8:$B$17),'Counter'!$B$8:$B$17,'Counter'!$E$4)&lt;=A351)*(IF(ISNUMBER('Counter'!$C$8:$C$17),'Counter'!$C$8:$C$17,'Counter'!$F$4)&gt;=A351))&gt;0,1,0))</f>
        <v/>
      </c>
      <c r="C351">
        <f>IF(B351=0,0,IF(SUMPRODUCT((ISNUMBER('Counter'!$B$8:$B$17)+ISNUMBER('Counter'!$C$8:$C$17)&gt;0)*(ISNUMBER('Counter'!$B$8:$B$17)*('Counter'!$B$8:$B$17=A351)+ISNUMBER('Counter'!$C$8:$C$17)*('Counter'!$C$8:$C$17=A351)&gt;0))&gt;0,0,1))</f>
        <v/>
      </c>
      <c r="D351">
        <f>SUM(B$2:B351)</f>
        <v/>
      </c>
      <c r="E351">
        <f>SUM(C$2:C351)</f>
        <v/>
      </c>
    </row>
    <row r="352">
      <c r="A352" s="9">
        <f>IF(ISNUMBER('Counter'!$E$4),IF('Counter'!$E$4+350&lt;='Counter'!$F$4,'Counter'!$E$4+350,""),"")</f>
        <v/>
      </c>
      <c r="B352">
        <f>IF(A352="",0,IF(SUMPRODUCT((ISNUMBER('Counter'!$B$8:$B$17)+ISNUMBER('Counter'!$C$8:$C$17)&gt;0)*(IF(ISNUMBER('Counter'!$B$8:$B$17),'Counter'!$B$8:$B$17,'Counter'!$E$4)&lt;=A352)*(IF(ISNUMBER('Counter'!$C$8:$C$17),'Counter'!$C$8:$C$17,'Counter'!$F$4)&gt;=A352))&gt;0,1,0))</f>
        <v/>
      </c>
      <c r="C352">
        <f>IF(B352=0,0,IF(SUMPRODUCT((ISNUMBER('Counter'!$B$8:$B$17)+ISNUMBER('Counter'!$C$8:$C$17)&gt;0)*(ISNUMBER('Counter'!$B$8:$B$17)*('Counter'!$B$8:$B$17=A352)+ISNUMBER('Counter'!$C$8:$C$17)*('Counter'!$C$8:$C$17=A352)&gt;0))&gt;0,0,1))</f>
        <v/>
      </c>
      <c r="D352">
        <f>SUM(B$2:B352)</f>
        <v/>
      </c>
      <c r="E352">
        <f>SUM(C$2:C352)</f>
        <v/>
      </c>
    </row>
    <row r="353">
      <c r="A353" s="9">
        <f>IF(ISNUMBER('Counter'!$E$4),IF('Counter'!$E$4+351&lt;='Counter'!$F$4,'Counter'!$E$4+351,""),"")</f>
        <v/>
      </c>
      <c r="B353">
        <f>IF(A353="",0,IF(SUMPRODUCT((ISNUMBER('Counter'!$B$8:$B$17)+ISNUMBER('Counter'!$C$8:$C$17)&gt;0)*(IF(ISNUMBER('Counter'!$B$8:$B$17),'Counter'!$B$8:$B$17,'Counter'!$E$4)&lt;=A353)*(IF(ISNUMBER('Counter'!$C$8:$C$17),'Counter'!$C$8:$C$17,'Counter'!$F$4)&gt;=A353))&gt;0,1,0))</f>
        <v/>
      </c>
      <c r="C353">
        <f>IF(B353=0,0,IF(SUMPRODUCT((ISNUMBER('Counter'!$B$8:$B$17)+ISNUMBER('Counter'!$C$8:$C$17)&gt;0)*(ISNUMBER('Counter'!$B$8:$B$17)*('Counter'!$B$8:$B$17=A353)+ISNUMBER('Counter'!$C$8:$C$17)*('Counter'!$C$8:$C$17=A353)&gt;0))&gt;0,0,1))</f>
        <v/>
      </c>
      <c r="D353">
        <f>SUM(B$2:B353)</f>
        <v/>
      </c>
      <c r="E353">
        <f>SUM(C$2:C353)</f>
        <v/>
      </c>
    </row>
    <row r="354">
      <c r="A354" s="9">
        <f>IF(ISNUMBER('Counter'!$E$4),IF('Counter'!$E$4+352&lt;='Counter'!$F$4,'Counter'!$E$4+352,""),"")</f>
        <v/>
      </c>
      <c r="B354">
        <f>IF(A354="",0,IF(SUMPRODUCT((ISNUMBER('Counter'!$B$8:$B$17)+ISNUMBER('Counter'!$C$8:$C$17)&gt;0)*(IF(ISNUMBER('Counter'!$B$8:$B$17),'Counter'!$B$8:$B$17,'Counter'!$E$4)&lt;=A354)*(IF(ISNUMBER('Counter'!$C$8:$C$17),'Counter'!$C$8:$C$17,'Counter'!$F$4)&gt;=A354))&gt;0,1,0))</f>
        <v/>
      </c>
      <c r="C354">
        <f>IF(B354=0,0,IF(SUMPRODUCT((ISNUMBER('Counter'!$B$8:$B$17)+ISNUMBER('Counter'!$C$8:$C$17)&gt;0)*(ISNUMBER('Counter'!$B$8:$B$17)*('Counter'!$B$8:$B$17=A354)+ISNUMBER('Counter'!$C$8:$C$17)*('Counter'!$C$8:$C$17=A354)&gt;0))&gt;0,0,1))</f>
        <v/>
      </c>
      <c r="D354">
        <f>SUM(B$2:B354)</f>
        <v/>
      </c>
      <c r="E354">
        <f>SUM(C$2:C354)</f>
        <v/>
      </c>
    </row>
    <row r="355">
      <c r="A355" s="9">
        <f>IF(ISNUMBER('Counter'!$E$4),IF('Counter'!$E$4+353&lt;='Counter'!$F$4,'Counter'!$E$4+353,""),"")</f>
        <v/>
      </c>
      <c r="B355">
        <f>IF(A355="",0,IF(SUMPRODUCT((ISNUMBER('Counter'!$B$8:$B$17)+ISNUMBER('Counter'!$C$8:$C$17)&gt;0)*(IF(ISNUMBER('Counter'!$B$8:$B$17),'Counter'!$B$8:$B$17,'Counter'!$E$4)&lt;=A355)*(IF(ISNUMBER('Counter'!$C$8:$C$17),'Counter'!$C$8:$C$17,'Counter'!$F$4)&gt;=A355))&gt;0,1,0))</f>
        <v/>
      </c>
      <c r="C355">
        <f>IF(B355=0,0,IF(SUMPRODUCT((ISNUMBER('Counter'!$B$8:$B$17)+ISNUMBER('Counter'!$C$8:$C$17)&gt;0)*(ISNUMBER('Counter'!$B$8:$B$17)*('Counter'!$B$8:$B$17=A355)+ISNUMBER('Counter'!$C$8:$C$17)*('Counter'!$C$8:$C$17=A355)&gt;0))&gt;0,0,1))</f>
        <v/>
      </c>
      <c r="D355">
        <f>SUM(B$2:B355)</f>
        <v/>
      </c>
      <c r="E355">
        <f>SUM(C$2:C355)</f>
        <v/>
      </c>
    </row>
    <row r="356">
      <c r="A356" s="9">
        <f>IF(ISNUMBER('Counter'!$E$4),IF('Counter'!$E$4+354&lt;='Counter'!$F$4,'Counter'!$E$4+354,""),"")</f>
        <v/>
      </c>
      <c r="B356">
        <f>IF(A356="",0,IF(SUMPRODUCT((ISNUMBER('Counter'!$B$8:$B$17)+ISNUMBER('Counter'!$C$8:$C$17)&gt;0)*(IF(ISNUMBER('Counter'!$B$8:$B$17),'Counter'!$B$8:$B$17,'Counter'!$E$4)&lt;=A356)*(IF(ISNUMBER('Counter'!$C$8:$C$17),'Counter'!$C$8:$C$17,'Counter'!$F$4)&gt;=A356))&gt;0,1,0))</f>
        <v/>
      </c>
      <c r="C356">
        <f>IF(B356=0,0,IF(SUMPRODUCT((ISNUMBER('Counter'!$B$8:$B$17)+ISNUMBER('Counter'!$C$8:$C$17)&gt;0)*(ISNUMBER('Counter'!$B$8:$B$17)*('Counter'!$B$8:$B$17=A356)+ISNUMBER('Counter'!$C$8:$C$17)*('Counter'!$C$8:$C$17=A356)&gt;0))&gt;0,0,1))</f>
        <v/>
      </c>
      <c r="D356">
        <f>SUM(B$2:B356)</f>
        <v/>
      </c>
      <c r="E356">
        <f>SUM(C$2:C356)</f>
        <v/>
      </c>
    </row>
    <row r="357">
      <c r="A357" s="9">
        <f>IF(ISNUMBER('Counter'!$E$4),IF('Counter'!$E$4+355&lt;='Counter'!$F$4,'Counter'!$E$4+355,""),"")</f>
        <v/>
      </c>
      <c r="B357">
        <f>IF(A357="",0,IF(SUMPRODUCT((ISNUMBER('Counter'!$B$8:$B$17)+ISNUMBER('Counter'!$C$8:$C$17)&gt;0)*(IF(ISNUMBER('Counter'!$B$8:$B$17),'Counter'!$B$8:$B$17,'Counter'!$E$4)&lt;=A357)*(IF(ISNUMBER('Counter'!$C$8:$C$17),'Counter'!$C$8:$C$17,'Counter'!$F$4)&gt;=A357))&gt;0,1,0))</f>
        <v/>
      </c>
      <c r="C357">
        <f>IF(B357=0,0,IF(SUMPRODUCT((ISNUMBER('Counter'!$B$8:$B$17)+ISNUMBER('Counter'!$C$8:$C$17)&gt;0)*(ISNUMBER('Counter'!$B$8:$B$17)*('Counter'!$B$8:$B$17=A357)+ISNUMBER('Counter'!$C$8:$C$17)*('Counter'!$C$8:$C$17=A357)&gt;0))&gt;0,0,1))</f>
        <v/>
      </c>
      <c r="D357">
        <f>SUM(B$2:B357)</f>
        <v/>
      </c>
      <c r="E357">
        <f>SUM(C$2:C357)</f>
        <v/>
      </c>
    </row>
    <row r="358">
      <c r="A358" s="9">
        <f>IF(ISNUMBER('Counter'!$E$4),IF('Counter'!$E$4+356&lt;='Counter'!$F$4,'Counter'!$E$4+356,""),"")</f>
        <v/>
      </c>
      <c r="B358">
        <f>IF(A358="",0,IF(SUMPRODUCT((ISNUMBER('Counter'!$B$8:$B$17)+ISNUMBER('Counter'!$C$8:$C$17)&gt;0)*(IF(ISNUMBER('Counter'!$B$8:$B$17),'Counter'!$B$8:$B$17,'Counter'!$E$4)&lt;=A358)*(IF(ISNUMBER('Counter'!$C$8:$C$17),'Counter'!$C$8:$C$17,'Counter'!$F$4)&gt;=A358))&gt;0,1,0))</f>
        <v/>
      </c>
      <c r="C358">
        <f>IF(B358=0,0,IF(SUMPRODUCT((ISNUMBER('Counter'!$B$8:$B$17)+ISNUMBER('Counter'!$C$8:$C$17)&gt;0)*(ISNUMBER('Counter'!$B$8:$B$17)*('Counter'!$B$8:$B$17=A358)+ISNUMBER('Counter'!$C$8:$C$17)*('Counter'!$C$8:$C$17=A358)&gt;0))&gt;0,0,1))</f>
        <v/>
      </c>
      <c r="D358">
        <f>SUM(B$2:B358)</f>
        <v/>
      </c>
      <c r="E358">
        <f>SUM(C$2:C358)</f>
        <v/>
      </c>
    </row>
    <row r="359">
      <c r="A359" s="9">
        <f>IF(ISNUMBER('Counter'!$E$4),IF('Counter'!$E$4+357&lt;='Counter'!$F$4,'Counter'!$E$4+357,""),"")</f>
        <v/>
      </c>
      <c r="B359">
        <f>IF(A359="",0,IF(SUMPRODUCT((ISNUMBER('Counter'!$B$8:$B$17)+ISNUMBER('Counter'!$C$8:$C$17)&gt;0)*(IF(ISNUMBER('Counter'!$B$8:$B$17),'Counter'!$B$8:$B$17,'Counter'!$E$4)&lt;=A359)*(IF(ISNUMBER('Counter'!$C$8:$C$17),'Counter'!$C$8:$C$17,'Counter'!$F$4)&gt;=A359))&gt;0,1,0))</f>
        <v/>
      </c>
      <c r="C359">
        <f>IF(B359=0,0,IF(SUMPRODUCT((ISNUMBER('Counter'!$B$8:$B$17)+ISNUMBER('Counter'!$C$8:$C$17)&gt;0)*(ISNUMBER('Counter'!$B$8:$B$17)*('Counter'!$B$8:$B$17=A359)+ISNUMBER('Counter'!$C$8:$C$17)*('Counter'!$C$8:$C$17=A359)&gt;0))&gt;0,0,1))</f>
        <v/>
      </c>
      <c r="D359">
        <f>SUM(B$2:B359)</f>
        <v/>
      </c>
      <c r="E359">
        <f>SUM(C$2:C359)</f>
        <v/>
      </c>
    </row>
    <row r="360">
      <c r="A360" s="9">
        <f>IF(ISNUMBER('Counter'!$E$4),IF('Counter'!$E$4+358&lt;='Counter'!$F$4,'Counter'!$E$4+358,""),"")</f>
        <v/>
      </c>
      <c r="B360">
        <f>IF(A360="",0,IF(SUMPRODUCT((ISNUMBER('Counter'!$B$8:$B$17)+ISNUMBER('Counter'!$C$8:$C$17)&gt;0)*(IF(ISNUMBER('Counter'!$B$8:$B$17),'Counter'!$B$8:$B$17,'Counter'!$E$4)&lt;=A360)*(IF(ISNUMBER('Counter'!$C$8:$C$17),'Counter'!$C$8:$C$17,'Counter'!$F$4)&gt;=A360))&gt;0,1,0))</f>
        <v/>
      </c>
      <c r="C360">
        <f>IF(B360=0,0,IF(SUMPRODUCT((ISNUMBER('Counter'!$B$8:$B$17)+ISNUMBER('Counter'!$C$8:$C$17)&gt;0)*(ISNUMBER('Counter'!$B$8:$B$17)*('Counter'!$B$8:$B$17=A360)+ISNUMBER('Counter'!$C$8:$C$17)*('Counter'!$C$8:$C$17=A360)&gt;0))&gt;0,0,1))</f>
        <v/>
      </c>
      <c r="D360">
        <f>SUM(B$2:B360)</f>
        <v/>
      </c>
      <c r="E360">
        <f>SUM(C$2:C360)</f>
        <v/>
      </c>
    </row>
    <row r="361">
      <c r="A361" s="9">
        <f>IF(ISNUMBER('Counter'!$E$4),IF('Counter'!$E$4+359&lt;='Counter'!$F$4,'Counter'!$E$4+359,""),"")</f>
        <v/>
      </c>
      <c r="B361">
        <f>IF(A361="",0,IF(SUMPRODUCT((ISNUMBER('Counter'!$B$8:$B$17)+ISNUMBER('Counter'!$C$8:$C$17)&gt;0)*(IF(ISNUMBER('Counter'!$B$8:$B$17),'Counter'!$B$8:$B$17,'Counter'!$E$4)&lt;=A361)*(IF(ISNUMBER('Counter'!$C$8:$C$17),'Counter'!$C$8:$C$17,'Counter'!$F$4)&gt;=A361))&gt;0,1,0))</f>
        <v/>
      </c>
      <c r="C361">
        <f>IF(B361=0,0,IF(SUMPRODUCT((ISNUMBER('Counter'!$B$8:$B$17)+ISNUMBER('Counter'!$C$8:$C$17)&gt;0)*(ISNUMBER('Counter'!$B$8:$B$17)*('Counter'!$B$8:$B$17=A361)+ISNUMBER('Counter'!$C$8:$C$17)*('Counter'!$C$8:$C$17=A361)&gt;0))&gt;0,0,1))</f>
        <v/>
      </c>
      <c r="D361">
        <f>SUM(B$2:B361)</f>
        <v/>
      </c>
      <c r="E361">
        <f>SUM(C$2:C361)</f>
        <v/>
      </c>
    </row>
    <row r="362">
      <c r="A362" s="9">
        <f>IF(ISNUMBER('Counter'!$E$4),IF('Counter'!$E$4+360&lt;='Counter'!$F$4,'Counter'!$E$4+360,""),"")</f>
        <v/>
      </c>
      <c r="B362">
        <f>IF(A362="",0,IF(SUMPRODUCT((ISNUMBER('Counter'!$B$8:$B$17)+ISNUMBER('Counter'!$C$8:$C$17)&gt;0)*(IF(ISNUMBER('Counter'!$B$8:$B$17),'Counter'!$B$8:$B$17,'Counter'!$E$4)&lt;=A362)*(IF(ISNUMBER('Counter'!$C$8:$C$17),'Counter'!$C$8:$C$17,'Counter'!$F$4)&gt;=A362))&gt;0,1,0))</f>
        <v/>
      </c>
      <c r="C362">
        <f>IF(B362=0,0,IF(SUMPRODUCT((ISNUMBER('Counter'!$B$8:$B$17)+ISNUMBER('Counter'!$C$8:$C$17)&gt;0)*(ISNUMBER('Counter'!$B$8:$B$17)*('Counter'!$B$8:$B$17=A362)+ISNUMBER('Counter'!$C$8:$C$17)*('Counter'!$C$8:$C$17=A362)&gt;0))&gt;0,0,1))</f>
        <v/>
      </c>
      <c r="D362">
        <f>SUM(B$2:B362)</f>
        <v/>
      </c>
      <c r="E362">
        <f>SUM(C$2:C362)</f>
        <v/>
      </c>
    </row>
    <row r="363">
      <c r="A363" s="9">
        <f>IF(ISNUMBER('Counter'!$E$4),IF('Counter'!$E$4+361&lt;='Counter'!$F$4,'Counter'!$E$4+361,""),"")</f>
        <v/>
      </c>
      <c r="B363">
        <f>IF(A363="",0,IF(SUMPRODUCT((ISNUMBER('Counter'!$B$8:$B$17)+ISNUMBER('Counter'!$C$8:$C$17)&gt;0)*(IF(ISNUMBER('Counter'!$B$8:$B$17),'Counter'!$B$8:$B$17,'Counter'!$E$4)&lt;=A363)*(IF(ISNUMBER('Counter'!$C$8:$C$17),'Counter'!$C$8:$C$17,'Counter'!$F$4)&gt;=A363))&gt;0,1,0))</f>
        <v/>
      </c>
      <c r="C363">
        <f>IF(B363=0,0,IF(SUMPRODUCT((ISNUMBER('Counter'!$B$8:$B$17)+ISNUMBER('Counter'!$C$8:$C$17)&gt;0)*(ISNUMBER('Counter'!$B$8:$B$17)*('Counter'!$B$8:$B$17=A363)+ISNUMBER('Counter'!$C$8:$C$17)*('Counter'!$C$8:$C$17=A363)&gt;0))&gt;0,0,1))</f>
        <v/>
      </c>
      <c r="D363">
        <f>SUM(B$2:B363)</f>
        <v/>
      </c>
      <c r="E363">
        <f>SUM(C$2:C363)</f>
        <v/>
      </c>
    </row>
    <row r="364">
      <c r="A364" s="9">
        <f>IF(ISNUMBER('Counter'!$E$4),IF('Counter'!$E$4+362&lt;='Counter'!$F$4,'Counter'!$E$4+362,""),"")</f>
        <v/>
      </c>
      <c r="B364">
        <f>IF(A364="",0,IF(SUMPRODUCT((ISNUMBER('Counter'!$B$8:$B$17)+ISNUMBER('Counter'!$C$8:$C$17)&gt;0)*(IF(ISNUMBER('Counter'!$B$8:$B$17),'Counter'!$B$8:$B$17,'Counter'!$E$4)&lt;=A364)*(IF(ISNUMBER('Counter'!$C$8:$C$17),'Counter'!$C$8:$C$17,'Counter'!$F$4)&gt;=A364))&gt;0,1,0))</f>
        <v/>
      </c>
      <c r="C364">
        <f>IF(B364=0,0,IF(SUMPRODUCT((ISNUMBER('Counter'!$B$8:$B$17)+ISNUMBER('Counter'!$C$8:$C$17)&gt;0)*(ISNUMBER('Counter'!$B$8:$B$17)*('Counter'!$B$8:$B$17=A364)+ISNUMBER('Counter'!$C$8:$C$17)*('Counter'!$C$8:$C$17=A364)&gt;0))&gt;0,0,1))</f>
        <v/>
      </c>
      <c r="D364">
        <f>SUM(B$2:B364)</f>
        <v/>
      </c>
      <c r="E364">
        <f>SUM(C$2:C364)</f>
        <v/>
      </c>
    </row>
    <row r="365">
      <c r="A365" s="9">
        <f>IF(ISNUMBER('Counter'!$E$4),IF('Counter'!$E$4+363&lt;='Counter'!$F$4,'Counter'!$E$4+363,""),"")</f>
        <v/>
      </c>
      <c r="B365">
        <f>IF(A365="",0,IF(SUMPRODUCT((ISNUMBER('Counter'!$B$8:$B$17)+ISNUMBER('Counter'!$C$8:$C$17)&gt;0)*(IF(ISNUMBER('Counter'!$B$8:$B$17),'Counter'!$B$8:$B$17,'Counter'!$E$4)&lt;=A365)*(IF(ISNUMBER('Counter'!$C$8:$C$17),'Counter'!$C$8:$C$17,'Counter'!$F$4)&gt;=A365))&gt;0,1,0))</f>
        <v/>
      </c>
      <c r="C365">
        <f>IF(B365=0,0,IF(SUMPRODUCT((ISNUMBER('Counter'!$B$8:$B$17)+ISNUMBER('Counter'!$C$8:$C$17)&gt;0)*(ISNUMBER('Counter'!$B$8:$B$17)*('Counter'!$B$8:$B$17=A365)+ISNUMBER('Counter'!$C$8:$C$17)*('Counter'!$C$8:$C$17=A365)&gt;0))&gt;0,0,1))</f>
        <v/>
      </c>
      <c r="D365">
        <f>SUM(B$2:B365)</f>
        <v/>
      </c>
      <c r="E365">
        <f>SUM(C$2:C365)</f>
        <v/>
      </c>
    </row>
    <row r="366">
      <c r="A366" s="9">
        <f>IF(ISNUMBER('Counter'!$E$4),IF('Counter'!$E$4+364&lt;='Counter'!$F$4,'Counter'!$E$4+364,""),"")</f>
        <v/>
      </c>
      <c r="B366">
        <f>IF(A366="",0,IF(SUMPRODUCT((ISNUMBER('Counter'!$B$8:$B$17)+ISNUMBER('Counter'!$C$8:$C$17)&gt;0)*(IF(ISNUMBER('Counter'!$B$8:$B$17),'Counter'!$B$8:$B$17,'Counter'!$E$4)&lt;=A366)*(IF(ISNUMBER('Counter'!$C$8:$C$17),'Counter'!$C$8:$C$17,'Counter'!$F$4)&gt;=A366))&gt;0,1,0))</f>
        <v/>
      </c>
      <c r="C366">
        <f>IF(B366=0,0,IF(SUMPRODUCT((ISNUMBER('Counter'!$B$8:$B$17)+ISNUMBER('Counter'!$C$8:$C$17)&gt;0)*(ISNUMBER('Counter'!$B$8:$B$17)*('Counter'!$B$8:$B$17=A366)+ISNUMBER('Counter'!$C$8:$C$17)*('Counter'!$C$8:$C$17=A366)&gt;0))&gt;0,0,1))</f>
        <v/>
      </c>
      <c r="D366">
        <f>SUM(B$2:B366)</f>
        <v/>
      </c>
      <c r="E366">
        <f>SUM(C$2:C366)</f>
        <v/>
      </c>
    </row>
    <row r="367">
      <c r="A367" s="9">
        <f>IF(ISNUMBER('Counter'!$E$4),IF('Counter'!$E$4+365&lt;='Counter'!$F$4,'Counter'!$E$4+365,""),"")</f>
        <v/>
      </c>
      <c r="B367">
        <f>IF(A367="",0,IF(SUMPRODUCT((ISNUMBER('Counter'!$B$8:$B$17)+ISNUMBER('Counter'!$C$8:$C$17)&gt;0)*(IF(ISNUMBER('Counter'!$B$8:$B$17),'Counter'!$B$8:$B$17,'Counter'!$E$4)&lt;=A367)*(IF(ISNUMBER('Counter'!$C$8:$C$17),'Counter'!$C$8:$C$17,'Counter'!$F$4)&gt;=A367))&gt;0,1,0))</f>
        <v/>
      </c>
      <c r="C367">
        <f>IF(B367=0,0,IF(SUMPRODUCT((ISNUMBER('Counter'!$B$8:$B$17)+ISNUMBER('Counter'!$C$8:$C$17)&gt;0)*(ISNUMBER('Counter'!$B$8:$B$17)*('Counter'!$B$8:$B$17=A367)+ISNUMBER('Counter'!$C$8:$C$17)*('Counter'!$C$8:$C$17=A367)&gt;0))&gt;0,0,1))</f>
        <v/>
      </c>
      <c r="D367">
        <f>SUM(B$2:B367)</f>
        <v/>
      </c>
      <c r="E367">
        <f>SUM(C$2:C367)</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1 mover</t>
        </is>
      </c>
    </row>
    <row r="2">
      <c r="A2" s="6" t="inlineStr">
        <is>
          <t>Type only in the yellow cells. Dates as DD/MM/YYYY.</t>
        </is>
      </c>
    </row>
    <row r="3">
      <c r="E3" t="inlineStr">
        <is>
          <t>Helper</t>
        </is>
      </c>
    </row>
    <row r="4">
      <c r="A4" s="7" t="inlineStr">
        <is>
          <t>Tax year starts in (e.g. 2026 for 2026-27)</t>
        </is>
      </c>
      <c r="B4" s="8" t="n">
        <v>2026</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c r="C8" s="12" t="n">
        <v>46310</v>
      </c>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IF(COUNT(D8:D17)=0,"",SUM('Cal1'!B:B))</f>
        <v/>
      </c>
      <c r="E19" s="7">
        <f>IF(COUNT(E8:E17)=0,"",SUM('Cal1'!C:C))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v>365</v>
      </c>
    </row>
    <row r="23">
      <c r="A23" t="inlineStr">
        <is>
          <t>Tax year −2</t>
        </is>
      </c>
      <c r="B23" s="8" t="n">
        <v>365</v>
      </c>
    </row>
    <row r="24">
      <c r="A24" t="inlineStr">
        <is>
          <t>Tax year −3</t>
        </is>
      </c>
      <c r="B24" s="8" t="n">
        <v>365</v>
      </c>
    </row>
    <row r="25">
      <c r="A25" t="inlineStr">
        <is>
          <t>Tax year −4</t>
        </is>
      </c>
      <c r="B25" s="8" t="n">
        <v>365</v>
      </c>
    </row>
    <row r="26">
      <c r="A26" s="7" t="inlineStr">
        <is>
          <t>Total, four previous years</t>
        </is>
      </c>
      <c r="B26">
        <f>IF(COUNT(B22:B25)=0,"",SUM(B22:B25))</f>
        <v/>
      </c>
    </row>
    <row r="28">
      <c r="A28" s="7" t="inlineStr">
        <is>
          <t>Indian citizen who left India this year for a job abroad?</t>
        </is>
      </c>
      <c r="B28" s="8" t="inlineStr">
        <is>
          <t>Yes</t>
        </is>
      </c>
    </row>
    <row r="29">
      <c r="A29" s="7" t="inlineStr">
        <is>
          <t>Indian citizen or person of Indian origin living abroad, visiting India this year?</t>
        </is>
      </c>
      <c r="B29" s="8" t="inlineStr">
        <is>
          <t>No</t>
        </is>
      </c>
    </row>
    <row r="30">
      <c r="A30" s="7" t="inlineStr">
        <is>
          <t>Indian income above ₹15 lakh this year (not counting foreign income)?</t>
        </is>
      </c>
      <c r="B30" s="8" t="inlineStr">
        <is>
          <t>No</t>
        </is>
      </c>
    </row>
    <row r="31">
      <c r="A31" s="7" t="inlineStr">
        <is>
          <t>European country you moved to (blank if not moving)</t>
        </is>
      </c>
      <c r="B31" s="8" t="inlineStr">
        <is>
          <t>Germany</t>
        </is>
      </c>
    </row>
    <row r="32">
      <c r="A32" s="7" t="inlineStr">
        <is>
          <t>Day you arrived there</t>
        </is>
      </c>
      <c r="B32" s="12" t="n">
        <v>46310</v>
      </c>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IF(D19="","",IFERROR(INDEX('Cal1'!A2:A367,MATCH(182,'Cal1'!D2:D367,0)),"Not reached"))</f>
        <v/>
      </c>
    </row>
    <row r="39">
      <c r="A39" t="inlineStr">
        <is>
          <t>Date you reached 182 days, travel days not counted</t>
        </is>
      </c>
      <c r="B39" s="13">
        <f>IF(D19="","",IFERROR(INDEX('Cal1'!A2:A367,MATCH(182,'Cal1'!E2:E367,0)),"Not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1 mover'!$E$4),IF('Test 1 mover'!$E$4+0&lt;='Test 1 mover'!$F$4,'Test 1 mover'!$E$4+0,""),"")</f>
        <v/>
      </c>
      <c r="B2">
        <f>IF(A2="",0,IF(SUMPRODUCT((ISNUMBER('Test 1 mover'!$B$8:$B$17)+ISNUMBER('Test 1 mover'!$C$8:$C$17)&gt;0)*(IF(ISNUMBER('Test 1 mover'!$B$8:$B$17),'Test 1 mover'!$B$8:$B$17,'Test 1 mover'!$E$4)&lt;=A2)*(IF(ISNUMBER('Test 1 mover'!$C$8:$C$17),'Test 1 mover'!$C$8:$C$17,'Test 1 mover'!$F$4)&gt;=A2))&gt;0,1,0))</f>
        <v/>
      </c>
      <c r="C2">
        <f>IF(B2=0,0,IF(SUMPRODUCT((ISNUMBER('Test 1 mover'!$B$8:$B$17)+ISNUMBER('Test 1 mover'!$C$8:$C$17)&gt;0)*(ISNUMBER('Test 1 mover'!$B$8:$B$17)*('Test 1 mover'!$B$8:$B$17=A2)+ISNUMBER('Test 1 mover'!$C$8:$C$17)*('Test 1 mover'!$C$8:$C$17=A2)&gt;0))&gt;0,0,1))</f>
        <v/>
      </c>
      <c r="D2">
        <f>SUM(B$2:B2)</f>
        <v/>
      </c>
      <c r="E2">
        <f>SUM(C$2:C2)</f>
        <v/>
      </c>
    </row>
    <row r="3">
      <c r="A3" s="9">
        <f>IF(ISNUMBER('Test 1 mover'!$E$4),IF('Test 1 mover'!$E$4+1&lt;='Test 1 mover'!$F$4,'Test 1 mover'!$E$4+1,""),"")</f>
        <v/>
      </c>
      <c r="B3">
        <f>IF(A3="",0,IF(SUMPRODUCT((ISNUMBER('Test 1 mover'!$B$8:$B$17)+ISNUMBER('Test 1 mover'!$C$8:$C$17)&gt;0)*(IF(ISNUMBER('Test 1 mover'!$B$8:$B$17),'Test 1 mover'!$B$8:$B$17,'Test 1 mover'!$E$4)&lt;=A3)*(IF(ISNUMBER('Test 1 mover'!$C$8:$C$17),'Test 1 mover'!$C$8:$C$17,'Test 1 mover'!$F$4)&gt;=A3))&gt;0,1,0))</f>
        <v/>
      </c>
      <c r="C3">
        <f>IF(B3=0,0,IF(SUMPRODUCT((ISNUMBER('Test 1 mover'!$B$8:$B$17)+ISNUMBER('Test 1 mover'!$C$8:$C$17)&gt;0)*(ISNUMBER('Test 1 mover'!$B$8:$B$17)*('Test 1 mover'!$B$8:$B$17=A3)+ISNUMBER('Test 1 mover'!$C$8:$C$17)*('Test 1 mover'!$C$8:$C$17=A3)&gt;0))&gt;0,0,1))</f>
        <v/>
      </c>
      <c r="D3">
        <f>SUM(B$2:B3)</f>
        <v/>
      </c>
      <c r="E3">
        <f>SUM(C$2:C3)</f>
        <v/>
      </c>
    </row>
    <row r="4">
      <c r="A4" s="9">
        <f>IF(ISNUMBER('Test 1 mover'!$E$4),IF('Test 1 mover'!$E$4+2&lt;='Test 1 mover'!$F$4,'Test 1 mover'!$E$4+2,""),"")</f>
        <v/>
      </c>
      <c r="B4">
        <f>IF(A4="",0,IF(SUMPRODUCT((ISNUMBER('Test 1 mover'!$B$8:$B$17)+ISNUMBER('Test 1 mover'!$C$8:$C$17)&gt;0)*(IF(ISNUMBER('Test 1 mover'!$B$8:$B$17),'Test 1 mover'!$B$8:$B$17,'Test 1 mover'!$E$4)&lt;=A4)*(IF(ISNUMBER('Test 1 mover'!$C$8:$C$17),'Test 1 mover'!$C$8:$C$17,'Test 1 mover'!$F$4)&gt;=A4))&gt;0,1,0))</f>
        <v/>
      </c>
      <c r="C4">
        <f>IF(B4=0,0,IF(SUMPRODUCT((ISNUMBER('Test 1 mover'!$B$8:$B$17)+ISNUMBER('Test 1 mover'!$C$8:$C$17)&gt;0)*(ISNUMBER('Test 1 mover'!$B$8:$B$17)*('Test 1 mover'!$B$8:$B$17=A4)+ISNUMBER('Test 1 mover'!$C$8:$C$17)*('Test 1 mover'!$C$8:$C$17=A4)&gt;0))&gt;0,0,1))</f>
        <v/>
      </c>
      <c r="D4">
        <f>SUM(B$2:B4)</f>
        <v/>
      </c>
      <c r="E4">
        <f>SUM(C$2:C4)</f>
        <v/>
      </c>
    </row>
    <row r="5">
      <c r="A5" s="9">
        <f>IF(ISNUMBER('Test 1 mover'!$E$4),IF('Test 1 mover'!$E$4+3&lt;='Test 1 mover'!$F$4,'Test 1 mover'!$E$4+3,""),"")</f>
        <v/>
      </c>
      <c r="B5">
        <f>IF(A5="",0,IF(SUMPRODUCT((ISNUMBER('Test 1 mover'!$B$8:$B$17)+ISNUMBER('Test 1 mover'!$C$8:$C$17)&gt;0)*(IF(ISNUMBER('Test 1 mover'!$B$8:$B$17),'Test 1 mover'!$B$8:$B$17,'Test 1 mover'!$E$4)&lt;=A5)*(IF(ISNUMBER('Test 1 mover'!$C$8:$C$17),'Test 1 mover'!$C$8:$C$17,'Test 1 mover'!$F$4)&gt;=A5))&gt;0,1,0))</f>
        <v/>
      </c>
      <c r="C5">
        <f>IF(B5=0,0,IF(SUMPRODUCT((ISNUMBER('Test 1 mover'!$B$8:$B$17)+ISNUMBER('Test 1 mover'!$C$8:$C$17)&gt;0)*(ISNUMBER('Test 1 mover'!$B$8:$B$17)*('Test 1 mover'!$B$8:$B$17=A5)+ISNUMBER('Test 1 mover'!$C$8:$C$17)*('Test 1 mover'!$C$8:$C$17=A5)&gt;0))&gt;0,0,1))</f>
        <v/>
      </c>
      <c r="D5">
        <f>SUM(B$2:B5)</f>
        <v/>
      </c>
      <c r="E5">
        <f>SUM(C$2:C5)</f>
        <v/>
      </c>
    </row>
    <row r="6">
      <c r="A6" s="9">
        <f>IF(ISNUMBER('Test 1 mover'!$E$4),IF('Test 1 mover'!$E$4+4&lt;='Test 1 mover'!$F$4,'Test 1 mover'!$E$4+4,""),"")</f>
        <v/>
      </c>
      <c r="B6">
        <f>IF(A6="",0,IF(SUMPRODUCT((ISNUMBER('Test 1 mover'!$B$8:$B$17)+ISNUMBER('Test 1 mover'!$C$8:$C$17)&gt;0)*(IF(ISNUMBER('Test 1 mover'!$B$8:$B$17),'Test 1 mover'!$B$8:$B$17,'Test 1 mover'!$E$4)&lt;=A6)*(IF(ISNUMBER('Test 1 mover'!$C$8:$C$17),'Test 1 mover'!$C$8:$C$17,'Test 1 mover'!$F$4)&gt;=A6))&gt;0,1,0))</f>
        <v/>
      </c>
      <c r="C6">
        <f>IF(B6=0,0,IF(SUMPRODUCT((ISNUMBER('Test 1 mover'!$B$8:$B$17)+ISNUMBER('Test 1 mover'!$C$8:$C$17)&gt;0)*(ISNUMBER('Test 1 mover'!$B$8:$B$17)*('Test 1 mover'!$B$8:$B$17=A6)+ISNUMBER('Test 1 mover'!$C$8:$C$17)*('Test 1 mover'!$C$8:$C$17=A6)&gt;0))&gt;0,0,1))</f>
        <v/>
      </c>
      <c r="D6">
        <f>SUM(B$2:B6)</f>
        <v/>
      </c>
      <c r="E6">
        <f>SUM(C$2:C6)</f>
        <v/>
      </c>
    </row>
    <row r="7">
      <c r="A7" s="9">
        <f>IF(ISNUMBER('Test 1 mover'!$E$4),IF('Test 1 mover'!$E$4+5&lt;='Test 1 mover'!$F$4,'Test 1 mover'!$E$4+5,""),"")</f>
        <v/>
      </c>
      <c r="B7">
        <f>IF(A7="",0,IF(SUMPRODUCT((ISNUMBER('Test 1 mover'!$B$8:$B$17)+ISNUMBER('Test 1 mover'!$C$8:$C$17)&gt;0)*(IF(ISNUMBER('Test 1 mover'!$B$8:$B$17),'Test 1 mover'!$B$8:$B$17,'Test 1 mover'!$E$4)&lt;=A7)*(IF(ISNUMBER('Test 1 mover'!$C$8:$C$17),'Test 1 mover'!$C$8:$C$17,'Test 1 mover'!$F$4)&gt;=A7))&gt;0,1,0))</f>
        <v/>
      </c>
      <c r="C7">
        <f>IF(B7=0,0,IF(SUMPRODUCT((ISNUMBER('Test 1 mover'!$B$8:$B$17)+ISNUMBER('Test 1 mover'!$C$8:$C$17)&gt;0)*(ISNUMBER('Test 1 mover'!$B$8:$B$17)*('Test 1 mover'!$B$8:$B$17=A7)+ISNUMBER('Test 1 mover'!$C$8:$C$17)*('Test 1 mover'!$C$8:$C$17=A7)&gt;0))&gt;0,0,1))</f>
        <v/>
      </c>
      <c r="D7">
        <f>SUM(B$2:B7)</f>
        <v/>
      </c>
      <c r="E7">
        <f>SUM(C$2:C7)</f>
        <v/>
      </c>
    </row>
    <row r="8">
      <c r="A8" s="9">
        <f>IF(ISNUMBER('Test 1 mover'!$E$4),IF('Test 1 mover'!$E$4+6&lt;='Test 1 mover'!$F$4,'Test 1 mover'!$E$4+6,""),"")</f>
        <v/>
      </c>
      <c r="B8">
        <f>IF(A8="",0,IF(SUMPRODUCT((ISNUMBER('Test 1 mover'!$B$8:$B$17)+ISNUMBER('Test 1 mover'!$C$8:$C$17)&gt;0)*(IF(ISNUMBER('Test 1 mover'!$B$8:$B$17),'Test 1 mover'!$B$8:$B$17,'Test 1 mover'!$E$4)&lt;=A8)*(IF(ISNUMBER('Test 1 mover'!$C$8:$C$17),'Test 1 mover'!$C$8:$C$17,'Test 1 mover'!$F$4)&gt;=A8))&gt;0,1,0))</f>
        <v/>
      </c>
      <c r="C8">
        <f>IF(B8=0,0,IF(SUMPRODUCT((ISNUMBER('Test 1 mover'!$B$8:$B$17)+ISNUMBER('Test 1 mover'!$C$8:$C$17)&gt;0)*(ISNUMBER('Test 1 mover'!$B$8:$B$17)*('Test 1 mover'!$B$8:$B$17=A8)+ISNUMBER('Test 1 mover'!$C$8:$C$17)*('Test 1 mover'!$C$8:$C$17=A8)&gt;0))&gt;0,0,1))</f>
        <v/>
      </c>
      <c r="D8">
        <f>SUM(B$2:B8)</f>
        <v/>
      </c>
      <c r="E8">
        <f>SUM(C$2:C8)</f>
        <v/>
      </c>
    </row>
    <row r="9">
      <c r="A9" s="9">
        <f>IF(ISNUMBER('Test 1 mover'!$E$4),IF('Test 1 mover'!$E$4+7&lt;='Test 1 mover'!$F$4,'Test 1 mover'!$E$4+7,""),"")</f>
        <v/>
      </c>
      <c r="B9">
        <f>IF(A9="",0,IF(SUMPRODUCT((ISNUMBER('Test 1 mover'!$B$8:$B$17)+ISNUMBER('Test 1 mover'!$C$8:$C$17)&gt;0)*(IF(ISNUMBER('Test 1 mover'!$B$8:$B$17),'Test 1 mover'!$B$8:$B$17,'Test 1 mover'!$E$4)&lt;=A9)*(IF(ISNUMBER('Test 1 mover'!$C$8:$C$17),'Test 1 mover'!$C$8:$C$17,'Test 1 mover'!$F$4)&gt;=A9))&gt;0,1,0))</f>
        <v/>
      </c>
      <c r="C9">
        <f>IF(B9=0,0,IF(SUMPRODUCT((ISNUMBER('Test 1 mover'!$B$8:$B$17)+ISNUMBER('Test 1 mover'!$C$8:$C$17)&gt;0)*(ISNUMBER('Test 1 mover'!$B$8:$B$17)*('Test 1 mover'!$B$8:$B$17=A9)+ISNUMBER('Test 1 mover'!$C$8:$C$17)*('Test 1 mover'!$C$8:$C$17=A9)&gt;0))&gt;0,0,1))</f>
        <v/>
      </c>
      <c r="D9">
        <f>SUM(B$2:B9)</f>
        <v/>
      </c>
      <c r="E9">
        <f>SUM(C$2:C9)</f>
        <v/>
      </c>
    </row>
    <row r="10">
      <c r="A10" s="9">
        <f>IF(ISNUMBER('Test 1 mover'!$E$4),IF('Test 1 mover'!$E$4+8&lt;='Test 1 mover'!$F$4,'Test 1 mover'!$E$4+8,""),"")</f>
        <v/>
      </c>
      <c r="B10">
        <f>IF(A10="",0,IF(SUMPRODUCT((ISNUMBER('Test 1 mover'!$B$8:$B$17)+ISNUMBER('Test 1 mover'!$C$8:$C$17)&gt;0)*(IF(ISNUMBER('Test 1 mover'!$B$8:$B$17),'Test 1 mover'!$B$8:$B$17,'Test 1 mover'!$E$4)&lt;=A10)*(IF(ISNUMBER('Test 1 mover'!$C$8:$C$17),'Test 1 mover'!$C$8:$C$17,'Test 1 mover'!$F$4)&gt;=A10))&gt;0,1,0))</f>
        <v/>
      </c>
      <c r="C10">
        <f>IF(B10=0,0,IF(SUMPRODUCT((ISNUMBER('Test 1 mover'!$B$8:$B$17)+ISNUMBER('Test 1 mover'!$C$8:$C$17)&gt;0)*(ISNUMBER('Test 1 mover'!$B$8:$B$17)*('Test 1 mover'!$B$8:$B$17=A10)+ISNUMBER('Test 1 mover'!$C$8:$C$17)*('Test 1 mover'!$C$8:$C$17=A10)&gt;0))&gt;0,0,1))</f>
        <v/>
      </c>
      <c r="D10">
        <f>SUM(B$2:B10)</f>
        <v/>
      </c>
      <c r="E10">
        <f>SUM(C$2:C10)</f>
        <v/>
      </c>
    </row>
    <row r="11">
      <c r="A11" s="9">
        <f>IF(ISNUMBER('Test 1 mover'!$E$4),IF('Test 1 mover'!$E$4+9&lt;='Test 1 mover'!$F$4,'Test 1 mover'!$E$4+9,""),"")</f>
        <v/>
      </c>
      <c r="B11">
        <f>IF(A11="",0,IF(SUMPRODUCT((ISNUMBER('Test 1 mover'!$B$8:$B$17)+ISNUMBER('Test 1 mover'!$C$8:$C$17)&gt;0)*(IF(ISNUMBER('Test 1 mover'!$B$8:$B$17),'Test 1 mover'!$B$8:$B$17,'Test 1 mover'!$E$4)&lt;=A11)*(IF(ISNUMBER('Test 1 mover'!$C$8:$C$17),'Test 1 mover'!$C$8:$C$17,'Test 1 mover'!$F$4)&gt;=A11))&gt;0,1,0))</f>
        <v/>
      </c>
      <c r="C11">
        <f>IF(B11=0,0,IF(SUMPRODUCT((ISNUMBER('Test 1 mover'!$B$8:$B$17)+ISNUMBER('Test 1 mover'!$C$8:$C$17)&gt;0)*(ISNUMBER('Test 1 mover'!$B$8:$B$17)*('Test 1 mover'!$B$8:$B$17=A11)+ISNUMBER('Test 1 mover'!$C$8:$C$17)*('Test 1 mover'!$C$8:$C$17=A11)&gt;0))&gt;0,0,1))</f>
        <v/>
      </c>
      <c r="D11">
        <f>SUM(B$2:B11)</f>
        <v/>
      </c>
      <c r="E11">
        <f>SUM(C$2:C11)</f>
        <v/>
      </c>
    </row>
    <row r="12">
      <c r="A12" s="9">
        <f>IF(ISNUMBER('Test 1 mover'!$E$4),IF('Test 1 mover'!$E$4+10&lt;='Test 1 mover'!$F$4,'Test 1 mover'!$E$4+10,""),"")</f>
        <v/>
      </c>
      <c r="B12">
        <f>IF(A12="",0,IF(SUMPRODUCT((ISNUMBER('Test 1 mover'!$B$8:$B$17)+ISNUMBER('Test 1 mover'!$C$8:$C$17)&gt;0)*(IF(ISNUMBER('Test 1 mover'!$B$8:$B$17),'Test 1 mover'!$B$8:$B$17,'Test 1 mover'!$E$4)&lt;=A12)*(IF(ISNUMBER('Test 1 mover'!$C$8:$C$17),'Test 1 mover'!$C$8:$C$17,'Test 1 mover'!$F$4)&gt;=A12))&gt;0,1,0))</f>
        <v/>
      </c>
      <c r="C12">
        <f>IF(B12=0,0,IF(SUMPRODUCT((ISNUMBER('Test 1 mover'!$B$8:$B$17)+ISNUMBER('Test 1 mover'!$C$8:$C$17)&gt;0)*(ISNUMBER('Test 1 mover'!$B$8:$B$17)*('Test 1 mover'!$B$8:$B$17=A12)+ISNUMBER('Test 1 mover'!$C$8:$C$17)*('Test 1 mover'!$C$8:$C$17=A12)&gt;0))&gt;0,0,1))</f>
        <v/>
      </c>
      <c r="D12">
        <f>SUM(B$2:B12)</f>
        <v/>
      </c>
      <c r="E12">
        <f>SUM(C$2:C12)</f>
        <v/>
      </c>
    </row>
    <row r="13">
      <c r="A13" s="9">
        <f>IF(ISNUMBER('Test 1 mover'!$E$4),IF('Test 1 mover'!$E$4+11&lt;='Test 1 mover'!$F$4,'Test 1 mover'!$E$4+11,""),"")</f>
        <v/>
      </c>
      <c r="B13">
        <f>IF(A13="",0,IF(SUMPRODUCT((ISNUMBER('Test 1 mover'!$B$8:$B$17)+ISNUMBER('Test 1 mover'!$C$8:$C$17)&gt;0)*(IF(ISNUMBER('Test 1 mover'!$B$8:$B$17),'Test 1 mover'!$B$8:$B$17,'Test 1 mover'!$E$4)&lt;=A13)*(IF(ISNUMBER('Test 1 mover'!$C$8:$C$17),'Test 1 mover'!$C$8:$C$17,'Test 1 mover'!$F$4)&gt;=A13))&gt;0,1,0))</f>
        <v/>
      </c>
      <c r="C13">
        <f>IF(B13=0,0,IF(SUMPRODUCT((ISNUMBER('Test 1 mover'!$B$8:$B$17)+ISNUMBER('Test 1 mover'!$C$8:$C$17)&gt;0)*(ISNUMBER('Test 1 mover'!$B$8:$B$17)*('Test 1 mover'!$B$8:$B$17=A13)+ISNUMBER('Test 1 mover'!$C$8:$C$17)*('Test 1 mover'!$C$8:$C$17=A13)&gt;0))&gt;0,0,1))</f>
        <v/>
      </c>
      <c r="D13">
        <f>SUM(B$2:B13)</f>
        <v/>
      </c>
      <c r="E13">
        <f>SUM(C$2:C13)</f>
        <v/>
      </c>
    </row>
    <row r="14">
      <c r="A14" s="9">
        <f>IF(ISNUMBER('Test 1 mover'!$E$4),IF('Test 1 mover'!$E$4+12&lt;='Test 1 mover'!$F$4,'Test 1 mover'!$E$4+12,""),"")</f>
        <v/>
      </c>
      <c r="B14">
        <f>IF(A14="",0,IF(SUMPRODUCT((ISNUMBER('Test 1 mover'!$B$8:$B$17)+ISNUMBER('Test 1 mover'!$C$8:$C$17)&gt;0)*(IF(ISNUMBER('Test 1 mover'!$B$8:$B$17),'Test 1 mover'!$B$8:$B$17,'Test 1 mover'!$E$4)&lt;=A14)*(IF(ISNUMBER('Test 1 mover'!$C$8:$C$17),'Test 1 mover'!$C$8:$C$17,'Test 1 mover'!$F$4)&gt;=A14))&gt;0,1,0))</f>
        <v/>
      </c>
      <c r="C14">
        <f>IF(B14=0,0,IF(SUMPRODUCT((ISNUMBER('Test 1 mover'!$B$8:$B$17)+ISNUMBER('Test 1 mover'!$C$8:$C$17)&gt;0)*(ISNUMBER('Test 1 mover'!$B$8:$B$17)*('Test 1 mover'!$B$8:$B$17=A14)+ISNUMBER('Test 1 mover'!$C$8:$C$17)*('Test 1 mover'!$C$8:$C$17=A14)&gt;0))&gt;0,0,1))</f>
        <v/>
      </c>
      <c r="D14">
        <f>SUM(B$2:B14)</f>
        <v/>
      </c>
      <c r="E14">
        <f>SUM(C$2:C14)</f>
        <v/>
      </c>
    </row>
    <row r="15">
      <c r="A15" s="9">
        <f>IF(ISNUMBER('Test 1 mover'!$E$4),IF('Test 1 mover'!$E$4+13&lt;='Test 1 mover'!$F$4,'Test 1 mover'!$E$4+13,""),"")</f>
        <v/>
      </c>
      <c r="B15">
        <f>IF(A15="",0,IF(SUMPRODUCT((ISNUMBER('Test 1 mover'!$B$8:$B$17)+ISNUMBER('Test 1 mover'!$C$8:$C$17)&gt;0)*(IF(ISNUMBER('Test 1 mover'!$B$8:$B$17),'Test 1 mover'!$B$8:$B$17,'Test 1 mover'!$E$4)&lt;=A15)*(IF(ISNUMBER('Test 1 mover'!$C$8:$C$17),'Test 1 mover'!$C$8:$C$17,'Test 1 mover'!$F$4)&gt;=A15))&gt;0,1,0))</f>
        <v/>
      </c>
      <c r="C15">
        <f>IF(B15=0,0,IF(SUMPRODUCT((ISNUMBER('Test 1 mover'!$B$8:$B$17)+ISNUMBER('Test 1 mover'!$C$8:$C$17)&gt;0)*(ISNUMBER('Test 1 mover'!$B$8:$B$17)*('Test 1 mover'!$B$8:$B$17=A15)+ISNUMBER('Test 1 mover'!$C$8:$C$17)*('Test 1 mover'!$C$8:$C$17=A15)&gt;0))&gt;0,0,1))</f>
        <v/>
      </c>
      <c r="D15">
        <f>SUM(B$2:B15)</f>
        <v/>
      </c>
      <c r="E15">
        <f>SUM(C$2:C15)</f>
        <v/>
      </c>
    </row>
    <row r="16">
      <c r="A16" s="9">
        <f>IF(ISNUMBER('Test 1 mover'!$E$4),IF('Test 1 mover'!$E$4+14&lt;='Test 1 mover'!$F$4,'Test 1 mover'!$E$4+14,""),"")</f>
        <v/>
      </c>
      <c r="B16">
        <f>IF(A16="",0,IF(SUMPRODUCT((ISNUMBER('Test 1 mover'!$B$8:$B$17)+ISNUMBER('Test 1 mover'!$C$8:$C$17)&gt;0)*(IF(ISNUMBER('Test 1 mover'!$B$8:$B$17),'Test 1 mover'!$B$8:$B$17,'Test 1 mover'!$E$4)&lt;=A16)*(IF(ISNUMBER('Test 1 mover'!$C$8:$C$17),'Test 1 mover'!$C$8:$C$17,'Test 1 mover'!$F$4)&gt;=A16))&gt;0,1,0))</f>
        <v/>
      </c>
      <c r="C16">
        <f>IF(B16=0,0,IF(SUMPRODUCT((ISNUMBER('Test 1 mover'!$B$8:$B$17)+ISNUMBER('Test 1 mover'!$C$8:$C$17)&gt;0)*(ISNUMBER('Test 1 mover'!$B$8:$B$17)*('Test 1 mover'!$B$8:$B$17=A16)+ISNUMBER('Test 1 mover'!$C$8:$C$17)*('Test 1 mover'!$C$8:$C$17=A16)&gt;0))&gt;0,0,1))</f>
        <v/>
      </c>
      <c r="D16">
        <f>SUM(B$2:B16)</f>
        <v/>
      </c>
      <c r="E16">
        <f>SUM(C$2:C16)</f>
        <v/>
      </c>
    </row>
    <row r="17">
      <c r="A17" s="9">
        <f>IF(ISNUMBER('Test 1 mover'!$E$4),IF('Test 1 mover'!$E$4+15&lt;='Test 1 mover'!$F$4,'Test 1 mover'!$E$4+15,""),"")</f>
        <v/>
      </c>
      <c r="B17">
        <f>IF(A17="",0,IF(SUMPRODUCT((ISNUMBER('Test 1 mover'!$B$8:$B$17)+ISNUMBER('Test 1 mover'!$C$8:$C$17)&gt;0)*(IF(ISNUMBER('Test 1 mover'!$B$8:$B$17),'Test 1 mover'!$B$8:$B$17,'Test 1 mover'!$E$4)&lt;=A17)*(IF(ISNUMBER('Test 1 mover'!$C$8:$C$17),'Test 1 mover'!$C$8:$C$17,'Test 1 mover'!$F$4)&gt;=A17))&gt;0,1,0))</f>
        <v/>
      </c>
      <c r="C17">
        <f>IF(B17=0,0,IF(SUMPRODUCT((ISNUMBER('Test 1 mover'!$B$8:$B$17)+ISNUMBER('Test 1 mover'!$C$8:$C$17)&gt;0)*(ISNUMBER('Test 1 mover'!$B$8:$B$17)*('Test 1 mover'!$B$8:$B$17=A17)+ISNUMBER('Test 1 mover'!$C$8:$C$17)*('Test 1 mover'!$C$8:$C$17=A17)&gt;0))&gt;0,0,1))</f>
        <v/>
      </c>
      <c r="D17">
        <f>SUM(B$2:B17)</f>
        <v/>
      </c>
      <c r="E17">
        <f>SUM(C$2:C17)</f>
        <v/>
      </c>
    </row>
    <row r="18">
      <c r="A18" s="9">
        <f>IF(ISNUMBER('Test 1 mover'!$E$4),IF('Test 1 mover'!$E$4+16&lt;='Test 1 mover'!$F$4,'Test 1 mover'!$E$4+16,""),"")</f>
        <v/>
      </c>
      <c r="B18">
        <f>IF(A18="",0,IF(SUMPRODUCT((ISNUMBER('Test 1 mover'!$B$8:$B$17)+ISNUMBER('Test 1 mover'!$C$8:$C$17)&gt;0)*(IF(ISNUMBER('Test 1 mover'!$B$8:$B$17),'Test 1 mover'!$B$8:$B$17,'Test 1 mover'!$E$4)&lt;=A18)*(IF(ISNUMBER('Test 1 mover'!$C$8:$C$17),'Test 1 mover'!$C$8:$C$17,'Test 1 mover'!$F$4)&gt;=A18))&gt;0,1,0))</f>
        <v/>
      </c>
      <c r="C18">
        <f>IF(B18=0,0,IF(SUMPRODUCT((ISNUMBER('Test 1 mover'!$B$8:$B$17)+ISNUMBER('Test 1 mover'!$C$8:$C$17)&gt;0)*(ISNUMBER('Test 1 mover'!$B$8:$B$17)*('Test 1 mover'!$B$8:$B$17=A18)+ISNUMBER('Test 1 mover'!$C$8:$C$17)*('Test 1 mover'!$C$8:$C$17=A18)&gt;0))&gt;0,0,1))</f>
        <v/>
      </c>
      <c r="D18">
        <f>SUM(B$2:B18)</f>
        <v/>
      </c>
      <c r="E18">
        <f>SUM(C$2:C18)</f>
        <v/>
      </c>
    </row>
    <row r="19">
      <c r="A19" s="9">
        <f>IF(ISNUMBER('Test 1 mover'!$E$4),IF('Test 1 mover'!$E$4+17&lt;='Test 1 mover'!$F$4,'Test 1 mover'!$E$4+17,""),"")</f>
        <v/>
      </c>
      <c r="B19">
        <f>IF(A19="",0,IF(SUMPRODUCT((ISNUMBER('Test 1 mover'!$B$8:$B$17)+ISNUMBER('Test 1 mover'!$C$8:$C$17)&gt;0)*(IF(ISNUMBER('Test 1 mover'!$B$8:$B$17),'Test 1 mover'!$B$8:$B$17,'Test 1 mover'!$E$4)&lt;=A19)*(IF(ISNUMBER('Test 1 mover'!$C$8:$C$17),'Test 1 mover'!$C$8:$C$17,'Test 1 mover'!$F$4)&gt;=A19))&gt;0,1,0))</f>
        <v/>
      </c>
      <c r="C19">
        <f>IF(B19=0,0,IF(SUMPRODUCT((ISNUMBER('Test 1 mover'!$B$8:$B$17)+ISNUMBER('Test 1 mover'!$C$8:$C$17)&gt;0)*(ISNUMBER('Test 1 mover'!$B$8:$B$17)*('Test 1 mover'!$B$8:$B$17=A19)+ISNUMBER('Test 1 mover'!$C$8:$C$17)*('Test 1 mover'!$C$8:$C$17=A19)&gt;0))&gt;0,0,1))</f>
        <v/>
      </c>
      <c r="D19">
        <f>SUM(B$2:B19)</f>
        <v/>
      </c>
      <c r="E19">
        <f>SUM(C$2:C19)</f>
        <v/>
      </c>
    </row>
    <row r="20">
      <c r="A20" s="9">
        <f>IF(ISNUMBER('Test 1 mover'!$E$4),IF('Test 1 mover'!$E$4+18&lt;='Test 1 mover'!$F$4,'Test 1 mover'!$E$4+18,""),"")</f>
        <v/>
      </c>
      <c r="B20">
        <f>IF(A20="",0,IF(SUMPRODUCT((ISNUMBER('Test 1 mover'!$B$8:$B$17)+ISNUMBER('Test 1 mover'!$C$8:$C$17)&gt;0)*(IF(ISNUMBER('Test 1 mover'!$B$8:$B$17),'Test 1 mover'!$B$8:$B$17,'Test 1 mover'!$E$4)&lt;=A20)*(IF(ISNUMBER('Test 1 mover'!$C$8:$C$17),'Test 1 mover'!$C$8:$C$17,'Test 1 mover'!$F$4)&gt;=A20))&gt;0,1,0))</f>
        <v/>
      </c>
      <c r="C20">
        <f>IF(B20=0,0,IF(SUMPRODUCT((ISNUMBER('Test 1 mover'!$B$8:$B$17)+ISNUMBER('Test 1 mover'!$C$8:$C$17)&gt;0)*(ISNUMBER('Test 1 mover'!$B$8:$B$17)*('Test 1 mover'!$B$8:$B$17=A20)+ISNUMBER('Test 1 mover'!$C$8:$C$17)*('Test 1 mover'!$C$8:$C$17=A20)&gt;0))&gt;0,0,1))</f>
        <v/>
      </c>
      <c r="D20">
        <f>SUM(B$2:B20)</f>
        <v/>
      </c>
      <c r="E20">
        <f>SUM(C$2:C20)</f>
        <v/>
      </c>
    </row>
    <row r="21">
      <c r="A21" s="9">
        <f>IF(ISNUMBER('Test 1 mover'!$E$4),IF('Test 1 mover'!$E$4+19&lt;='Test 1 mover'!$F$4,'Test 1 mover'!$E$4+19,""),"")</f>
        <v/>
      </c>
      <c r="B21">
        <f>IF(A21="",0,IF(SUMPRODUCT((ISNUMBER('Test 1 mover'!$B$8:$B$17)+ISNUMBER('Test 1 mover'!$C$8:$C$17)&gt;0)*(IF(ISNUMBER('Test 1 mover'!$B$8:$B$17),'Test 1 mover'!$B$8:$B$17,'Test 1 mover'!$E$4)&lt;=A21)*(IF(ISNUMBER('Test 1 mover'!$C$8:$C$17),'Test 1 mover'!$C$8:$C$17,'Test 1 mover'!$F$4)&gt;=A21))&gt;0,1,0))</f>
        <v/>
      </c>
      <c r="C21">
        <f>IF(B21=0,0,IF(SUMPRODUCT((ISNUMBER('Test 1 mover'!$B$8:$B$17)+ISNUMBER('Test 1 mover'!$C$8:$C$17)&gt;0)*(ISNUMBER('Test 1 mover'!$B$8:$B$17)*('Test 1 mover'!$B$8:$B$17=A21)+ISNUMBER('Test 1 mover'!$C$8:$C$17)*('Test 1 mover'!$C$8:$C$17=A21)&gt;0))&gt;0,0,1))</f>
        <v/>
      </c>
      <c r="D21">
        <f>SUM(B$2:B21)</f>
        <v/>
      </c>
      <c r="E21">
        <f>SUM(C$2:C21)</f>
        <v/>
      </c>
    </row>
    <row r="22">
      <c r="A22" s="9">
        <f>IF(ISNUMBER('Test 1 mover'!$E$4),IF('Test 1 mover'!$E$4+20&lt;='Test 1 mover'!$F$4,'Test 1 mover'!$E$4+20,""),"")</f>
        <v/>
      </c>
      <c r="B22">
        <f>IF(A22="",0,IF(SUMPRODUCT((ISNUMBER('Test 1 mover'!$B$8:$B$17)+ISNUMBER('Test 1 mover'!$C$8:$C$17)&gt;0)*(IF(ISNUMBER('Test 1 mover'!$B$8:$B$17),'Test 1 mover'!$B$8:$B$17,'Test 1 mover'!$E$4)&lt;=A22)*(IF(ISNUMBER('Test 1 mover'!$C$8:$C$17),'Test 1 mover'!$C$8:$C$17,'Test 1 mover'!$F$4)&gt;=A22))&gt;0,1,0))</f>
        <v/>
      </c>
      <c r="C22">
        <f>IF(B22=0,0,IF(SUMPRODUCT((ISNUMBER('Test 1 mover'!$B$8:$B$17)+ISNUMBER('Test 1 mover'!$C$8:$C$17)&gt;0)*(ISNUMBER('Test 1 mover'!$B$8:$B$17)*('Test 1 mover'!$B$8:$B$17=A22)+ISNUMBER('Test 1 mover'!$C$8:$C$17)*('Test 1 mover'!$C$8:$C$17=A22)&gt;0))&gt;0,0,1))</f>
        <v/>
      </c>
      <c r="D22">
        <f>SUM(B$2:B22)</f>
        <v/>
      </c>
      <c r="E22">
        <f>SUM(C$2:C22)</f>
        <v/>
      </c>
    </row>
    <row r="23">
      <c r="A23" s="9">
        <f>IF(ISNUMBER('Test 1 mover'!$E$4),IF('Test 1 mover'!$E$4+21&lt;='Test 1 mover'!$F$4,'Test 1 mover'!$E$4+21,""),"")</f>
        <v/>
      </c>
      <c r="B23">
        <f>IF(A23="",0,IF(SUMPRODUCT((ISNUMBER('Test 1 mover'!$B$8:$B$17)+ISNUMBER('Test 1 mover'!$C$8:$C$17)&gt;0)*(IF(ISNUMBER('Test 1 mover'!$B$8:$B$17),'Test 1 mover'!$B$8:$B$17,'Test 1 mover'!$E$4)&lt;=A23)*(IF(ISNUMBER('Test 1 mover'!$C$8:$C$17),'Test 1 mover'!$C$8:$C$17,'Test 1 mover'!$F$4)&gt;=A23))&gt;0,1,0))</f>
        <v/>
      </c>
      <c r="C23">
        <f>IF(B23=0,0,IF(SUMPRODUCT((ISNUMBER('Test 1 mover'!$B$8:$B$17)+ISNUMBER('Test 1 mover'!$C$8:$C$17)&gt;0)*(ISNUMBER('Test 1 mover'!$B$8:$B$17)*('Test 1 mover'!$B$8:$B$17=A23)+ISNUMBER('Test 1 mover'!$C$8:$C$17)*('Test 1 mover'!$C$8:$C$17=A23)&gt;0))&gt;0,0,1))</f>
        <v/>
      </c>
      <c r="D23">
        <f>SUM(B$2:B23)</f>
        <v/>
      </c>
      <c r="E23">
        <f>SUM(C$2:C23)</f>
        <v/>
      </c>
    </row>
    <row r="24">
      <c r="A24" s="9">
        <f>IF(ISNUMBER('Test 1 mover'!$E$4),IF('Test 1 mover'!$E$4+22&lt;='Test 1 mover'!$F$4,'Test 1 mover'!$E$4+22,""),"")</f>
        <v/>
      </c>
      <c r="B24">
        <f>IF(A24="",0,IF(SUMPRODUCT((ISNUMBER('Test 1 mover'!$B$8:$B$17)+ISNUMBER('Test 1 mover'!$C$8:$C$17)&gt;0)*(IF(ISNUMBER('Test 1 mover'!$B$8:$B$17),'Test 1 mover'!$B$8:$B$17,'Test 1 mover'!$E$4)&lt;=A24)*(IF(ISNUMBER('Test 1 mover'!$C$8:$C$17),'Test 1 mover'!$C$8:$C$17,'Test 1 mover'!$F$4)&gt;=A24))&gt;0,1,0))</f>
        <v/>
      </c>
      <c r="C24">
        <f>IF(B24=0,0,IF(SUMPRODUCT((ISNUMBER('Test 1 mover'!$B$8:$B$17)+ISNUMBER('Test 1 mover'!$C$8:$C$17)&gt;0)*(ISNUMBER('Test 1 mover'!$B$8:$B$17)*('Test 1 mover'!$B$8:$B$17=A24)+ISNUMBER('Test 1 mover'!$C$8:$C$17)*('Test 1 mover'!$C$8:$C$17=A24)&gt;0))&gt;0,0,1))</f>
        <v/>
      </c>
      <c r="D24">
        <f>SUM(B$2:B24)</f>
        <v/>
      </c>
      <c r="E24">
        <f>SUM(C$2:C24)</f>
        <v/>
      </c>
    </row>
    <row r="25">
      <c r="A25" s="9">
        <f>IF(ISNUMBER('Test 1 mover'!$E$4),IF('Test 1 mover'!$E$4+23&lt;='Test 1 mover'!$F$4,'Test 1 mover'!$E$4+23,""),"")</f>
        <v/>
      </c>
      <c r="B25">
        <f>IF(A25="",0,IF(SUMPRODUCT((ISNUMBER('Test 1 mover'!$B$8:$B$17)+ISNUMBER('Test 1 mover'!$C$8:$C$17)&gt;0)*(IF(ISNUMBER('Test 1 mover'!$B$8:$B$17),'Test 1 mover'!$B$8:$B$17,'Test 1 mover'!$E$4)&lt;=A25)*(IF(ISNUMBER('Test 1 mover'!$C$8:$C$17),'Test 1 mover'!$C$8:$C$17,'Test 1 mover'!$F$4)&gt;=A25))&gt;0,1,0))</f>
        <v/>
      </c>
      <c r="C25">
        <f>IF(B25=0,0,IF(SUMPRODUCT((ISNUMBER('Test 1 mover'!$B$8:$B$17)+ISNUMBER('Test 1 mover'!$C$8:$C$17)&gt;0)*(ISNUMBER('Test 1 mover'!$B$8:$B$17)*('Test 1 mover'!$B$8:$B$17=A25)+ISNUMBER('Test 1 mover'!$C$8:$C$17)*('Test 1 mover'!$C$8:$C$17=A25)&gt;0))&gt;0,0,1))</f>
        <v/>
      </c>
      <c r="D25">
        <f>SUM(B$2:B25)</f>
        <v/>
      </c>
      <c r="E25">
        <f>SUM(C$2:C25)</f>
        <v/>
      </c>
    </row>
    <row r="26">
      <c r="A26" s="9">
        <f>IF(ISNUMBER('Test 1 mover'!$E$4),IF('Test 1 mover'!$E$4+24&lt;='Test 1 mover'!$F$4,'Test 1 mover'!$E$4+24,""),"")</f>
        <v/>
      </c>
      <c r="B26">
        <f>IF(A26="",0,IF(SUMPRODUCT((ISNUMBER('Test 1 mover'!$B$8:$B$17)+ISNUMBER('Test 1 mover'!$C$8:$C$17)&gt;0)*(IF(ISNUMBER('Test 1 mover'!$B$8:$B$17),'Test 1 mover'!$B$8:$B$17,'Test 1 mover'!$E$4)&lt;=A26)*(IF(ISNUMBER('Test 1 mover'!$C$8:$C$17),'Test 1 mover'!$C$8:$C$17,'Test 1 mover'!$F$4)&gt;=A26))&gt;0,1,0))</f>
        <v/>
      </c>
      <c r="C26">
        <f>IF(B26=0,0,IF(SUMPRODUCT((ISNUMBER('Test 1 mover'!$B$8:$B$17)+ISNUMBER('Test 1 mover'!$C$8:$C$17)&gt;0)*(ISNUMBER('Test 1 mover'!$B$8:$B$17)*('Test 1 mover'!$B$8:$B$17=A26)+ISNUMBER('Test 1 mover'!$C$8:$C$17)*('Test 1 mover'!$C$8:$C$17=A26)&gt;0))&gt;0,0,1))</f>
        <v/>
      </c>
      <c r="D26">
        <f>SUM(B$2:B26)</f>
        <v/>
      </c>
      <c r="E26">
        <f>SUM(C$2:C26)</f>
        <v/>
      </c>
    </row>
    <row r="27">
      <c r="A27" s="9">
        <f>IF(ISNUMBER('Test 1 mover'!$E$4),IF('Test 1 mover'!$E$4+25&lt;='Test 1 mover'!$F$4,'Test 1 mover'!$E$4+25,""),"")</f>
        <v/>
      </c>
      <c r="B27">
        <f>IF(A27="",0,IF(SUMPRODUCT((ISNUMBER('Test 1 mover'!$B$8:$B$17)+ISNUMBER('Test 1 mover'!$C$8:$C$17)&gt;0)*(IF(ISNUMBER('Test 1 mover'!$B$8:$B$17),'Test 1 mover'!$B$8:$B$17,'Test 1 mover'!$E$4)&lt;=A27)*(IF(ISNUMBER('Test 1 mover'!$C$8:$C$17),'Test 1 mover'!$C$8:$C$17,'Test 1 mover'!$F$4)&gt;=A27))&gt;0,1,0))</f>
        <v/>
      </c>
      <c r="C27">
        <f>IF(B27=0,0,IF(SUMPRODUCT((ISNUMBER('Test 1 mover'!$B$8:$B$17)+ISNUMBER('Test 1 mover'!$C$8:$C$17)&gt;0)*(ISNUMBER('Test 1 mover'!$B$8:$B$17)*('Test 1 mover'!$B$8:$B$17=A27)+ISNUMBER('Test 1 mover'!$C$8:$C$17)*('Test 1 mover'!$C$8:$C$17=A27)&gt;0))&gt;0,0,1))</f>
        <v/>
      </c>
      <c r="D27">
        <f>SUM(B$2:B27)</f>
        <v/>
      </c>
      <c r="E27">
        <f>SUM(C$2:C27)</f>
        <v/>
      </c>
    </row>
    <row r="28">
      <c r="A28" s="9">
        <f>IF(ISNUMBER('Test 1 mover'!$E$4),IF('Test 1 mover'!$E$4+26&lt;='Test 1 mover'!$F$4,'Test 1 mover'!$E$4+26,""),"")</f>
        <v/>
      </c>
      <c r="B28">
        <f>IF(A28="",0,IF(SUMPRODUCT((ISNUMBER('Test 1 mover'!$B$8:$B$17)+ISNUMBER('Test 1 mover'!$C$8:$C$17)&gt;0)*(IF(ISNUMBER('Test 1 mover'!$B$8:$B$17),'Test 1 mover'!$B$8:$B$17,'Test 1 mover'!$E$4)&lt;=A28)*(IF(ISNUMBER('Test 1 mover'!$C$8:$C$17),'Test 1 mover'!$C$8:$C$17,'Test 1 mover'!$F$4)&gt;=A28))&gt;0,1,0))</f>
        <v/>
      </c>
      <c r="C28">
        <f>IF(B28=0,0,IF(SUMPRODUCT((ISNUMBER('Test 1 mover'!$B$8:$B$17)+ISNUMBER('Test 1 mover'!$C$8:$C$17)&gt;0)*(ISNUMBER('Test 1 mover'!$B$8:$B$17)*('Test 1 mover'!$B$8:$B$17=A28)+ISNUMBER('Test 1 mover'!$C$8:$C$17)*('Test 1 mover'!$C$8:$C$17=A28)&gt;0))&gt;0,0,1))</f>
        <v/>
      </c>
      <c r="D28">
        <f>SUM(B$2:B28)</f>
        <v/>
      </c>
      <c r="E28">
        <f>SUM(C$2:C28)</f>
        <v/>
      </c>
    </row>
    <row r="29">
      <c r="A29" s="9">
        <f>IF(ISNUMBER('Test 1 mover'!$E$4),IF('Test 1 mover'!$E$4+27&lt;='Test 1 mover'!$F$4,'Test 1 mover'!$E$4+27,""),"")</f>
        <v/>
      </c>
      <c r="B29">
        <f>IF(A29="",0,IF(SUMPRODUCT((ISNUMBER('Test 1 mover'!$B$8:$B$17)+ISNUMBER('Test 1 mover'!$C$8:$C$17)&gt;0)*(IF(ISNUMBER('Test 1 mover'!$B$8:$B$17),'Test 1 mover'!$B$8:$B$17,'Test 1 mover'!$E$4)&lt;=A29)*(IF(ISNUMBER('Test 1 mover'!$C$8:$C$17),'Test 1 mover'!$C$8:$C$17,'Test 1 mover'!$F$4)&gt;=A29))&gt;0,1,0))</f>
        <v/>
      </c>
      <c r="C29">
        <f>IF(B29=0,0,IF(SUMPRODUCT((ISNUMBER('Test 1 mover'!$B$8:$B$17)+ISNUMBER('Test 1 mover'!$C$8:$C$17)&gt;0)*(ISNUMBER('Test 1 mover'!$B$8:$B$17)*('Test 1 mover'!$B$8:$B$17=A29)+ISNUMBER('Test 1 mover'!$C$8:$C$17)*('Test 1 mover'!$C$8:$C$17=A29)&gt;0))&gt;0,0,1))</f>
        <v/>
      </c>
      <c r="D29">
        <f>SUM(B$2:B29)</f>
        <v/>
      </c>
      <c r="E29">
        <f>SUM(C$2:C29)</f>
        <v/>
      </c>
    </row>
    <row r="30">
      <c r="A30" s="9">
        <f>IF(ISNUMBER('Test 1 mover'!$E$4),IF('Test 1 mover'!$E$4+28&lt;='Test 1 mover'!$F$4,'Test 1 mover'!$E$4+28,""),"")</f>
        <v/>
      </c>
      <c r="B30">
        <f>IF(A30="",0,IF(SUMPRODUCT((ISNUMBER('Test 1 mover'!$B$8:$B$17)+ISNUMBER('Test 1 mover'!$C$8:$C$17)&gt;0)*(IF(ISNUMBER('Test 1 mover'!$B$8:$B$17),'Test 1 mover'!$B$8:$B$17,'Test 1 mover'!$E$4)&lt;=A30)*(IF(ISNUMBER('Test 1 mover'!$C$8:$C$17),'Test 1 mover'!$C$8:$C$17,'Test 1 mover'!$F$4)&gt;=A30))&gt;0,1,0))</f>
        <v/>
      </c>
      <c r="C30">
        <f>IF(B30=0,0,IF(SUMPRODUCT((ISNUMBER('Test 1 mover'!$B$8:$B$17)+ISNUMBER('Test 1 mover'!$C$8:$C$17)&gt;0)*(ISNUMBER('Test 1 mover'!$B$8:$B$17)*('Test 1 mover'!$B$8:$B$17=A30)+ISNUMBER('Test 1 mover'!$C$8:$C$17)*('Test 1 mover'!$C$8:$C$17=A30)&gt;0))&gt;0,0,1))</f>
        <v/>
      </c>
      <c r="D30">
        <f>SUM(B$2:B30)</f>
        <v/>
      </c>
      <c r="E30">
        <f>SUM(C$2:C30)</f>
        <v/>
      </c>
    </row>
    <row r="31">
      <c r="A31" s="9">
        <f>IF(ISNUMBER('Test 1 mover'!$E$4),IF('Test 1 mover'!$E$4+29&lt;='Test 1 mover'!$F$4,'Test 1 mover'!$E$4+29,""),"")</f>
        <v/>
      </c>
      <c r="B31">
        <f>IF(A31="",0,IF(SUMPRODUCT((ISNUMBER('Test 1 mover'!$B$8:$B$17)+ISNUMBER('Test 1 mover'!$C$8:$C$17)&gt;0)*(IF(ISNUMBER('Test 1 mover'!$B$8:$B$17),'Test 1 mover'!$B$8:$B$17,'Test 1 mover'!$E$4)&lt;=A31)*(IF(ISNUMBER('Test 1 mover'!$C$8:$C$17),'Test 1 mover'!$C$8:$C$17,'Test 1 mover'!$F$4)&gt;=A31))&gt;0,1,0))</f>
        <v/>
      </c>
      <c r="C31">
        <f>IF(B31=0,0,IF(SUMPRODUCT((ISNUMBER('Test 1 mover'!$B$8:$B$17)+ISNUMBER('Test 1 mover'!$C$8:$C$17)&gt;0)*(ISNUMBER('Test 1 mover'!$B$8:$B$17)*('Test 1 mover'!$B$8:$B$17=A31)+ISNUMBER('Test 1 mover'!$C$8:$C$17)*('Test 1 mover'!$C$8:$C$17=A31)&gt;0))&gt;0,0,1))</f>
        <v/>
      </c>
      <c r="D31">
        <f>SUM(B$2:B31)</f>
        <v/>
      </c>
      <c r="E31">
        <f>SUM(C$2:C31)</f>
        <v/>
      </c>
    </row>
    <row r="32">
      <c r="A32" s="9">
        <f>IF(ISNUMBER('Test 1 mover'!$E$4),IF('Test 1 mover'!$E$4+30&lt;='Test 1 mover'!$F$4,'Test 1 mover'!$E$4+30,""),"")</f>
        <v/>
      </c>
      <c r="B32">
        <f>IF(A32="",0,IF(SUMPRODUCT((ISNUMBER('Test 1 mover'!$B$8:$B$17)+ISNUMBER('Test 1 mover'!$C$8:$C$17)&gt;0)*(IF(ISNUMBER('Test 1 mover'!$B$8:$B$17),'Test 1 mover'!$B$8:$B$17,'Test 1 mover'!$E$4)&lt;=A32)*(IF(ISNUMBER('Test 1 mover'!$C$8:$C$17),'Test 1 mover'!$C$8:$C$17,'Test 1 mover'!$F$4)&gt;=A32))&gt;0,1,0))</f>
        <v/>
      </c>
      <c r="C32">
        <f>IF(B32=0,0,IF(SUMPRODUCT((ISNUMBER('Test 1 mover'!$B$8:$B$17)+ISNUMBER('Test 1 mover'!$C$8:$C$17)&gt;0)*(ISNUMBER('Test 1 mover'!$B$8:$B$17)*('Test 1 mover'!$B$8:$B$17=A32)+ISNUMBER('Test 1 mover'!$C$8:$C$17)*('Test 1 mover'!$C$8:$C$17=A32)&gt;0))&gt;0,0,1))</f>
        <v/>
      </c>
      <c r="D32">
        <f>SUM(B$2:B32)</f>
        <v/>
      </c>
      <c r="E32">
        <f>SUM(C$2:C32)</f>
        <v/>
      </c>
    </row>
    <row r="33">
      <c r="A33" s="9">
        <f>IF(ISNUMBER('Test 1 mover'!$E$4),IF('Test 1 mover'!$E$4+31&lt;='Test 1 mover'!$F$4,'Test 1 mover'!$E$4+31,""),"")</f>
        <v/>
      </c>
      <c r="B33">
        <f>IF(A33="",0,IF(SUMPRODUCT((ISNUMBER('Test 1 mover'!$B$8:$B$17)+ISNUMBER('Test 1 mover'!$C$8:$C$17)&gt;0)*(IF(ISNUMBER('Test 1 mover'!$B$8:$B$17),'Test 1 mover'!$B$8:$B$17,'Test 1 mover'!$E$4)&lt;=A33)*(IF(ISNUMBER('Test 1 mover'!$C$8:$C$17),'Test 1 mover'!$C$8:$C$17,'Test 1 mover'!$F$4)&gt;=A33))&gt;0,1,0))</f>
        <v/>
      </c>
      <c r="C33">
        <f>IF(B33=0,0,IF(SUMPRODUCT((ISNUMBER('Test 1 mover'!$B$8:$B$17)+ISNUMBER('Test 1 mover'!$C$8:$C$17)&gt;0)*(ISNUMBER('Test 1 mover'!$B$8:$B$17)*('Test 1 mover'!$B$8:$B$17=A33)+ISNUMBER('Test 1 mover'!$C$8:$C$17)*('Test 1 mover'!$C$8:$C$17=A33)&gt;0))&gt;0,0,1))</f>
        <v/>
      </c>
      <c r="D33">
        <f>SUM(B$2:B33)</f>
        <v/>
      </c>
      <c r="E33">
        <f>SUM(C$2:C33)</f>
        <v/>
      </c>
    </row>
    <row r="34">
      <c r="A34" s="9">
        <f>IF(ISNUMBER('Test 1 mover'!$E$4),IF('Test 1 mover'!$E$4+32&lt;='Test 1 mover'!$F$4,'Test 1 mover'!$E$4+32,""),"")</f>
        <v/>
      </c>
      <c r="B34">
        <f>IF(A34="",0,IF(SUMPRODUCT((ISNUMBER('Test 1 mover'!$B$8:$B$17)+ISNUMBER('Test 1 mover'!$C$8:$C$17)&gt;0)*(IF(ISNUMBER('Test 1 mover'!$B$8:$B$17),'Test 1 mover'!$B$8:$B$17,'Test 1 mover'!$E$4)&lt;=A34)*(IF(ISNUMBER('Test 1 mover'!$C$8:$C$17),'Test 1 mover'!$C$8:$C$17,'Test 1 mover'!$F$4)&gt;=A34))&gt;0,1,0))</f>
        <v/>
      </c>
      <c r="C34">
        <f>IF(B34=0,0,IF(SUMPRODUCT((ISNUMBER('Test 1 mover'!$B$8:$B$17)+ISNUMBER('Test 1 mover'!$C$8:$C$17)&gt;0)*(ISNUMBER('Test 1 mover'!$B$8:$B$17)*('Test 1 mover'!$B$8:$B$17=A34)+ISNUMBER('Test 1 mover'!$C$8:$C$17)*('Test 1 mover'!$C$8:$C$17=A34)&gt;0))&gt;0,0,1))</f>
        <v/>
      </c>
      <c r="D34">
        <f>SUM(B$2:B34)</f>
        <v/>
      </c>
      <c r="E34">
        <f>SUM(C$2:C34)</f>
        <v/>
      </c>
    </row>
    <row r="35">
      <c r="A35" s="9">
        <f>IF(ISNUMBER('Test 1 mover'!$E$4),IF('Test 1 mover'!$E$4+33&lt;='Test 1 mover'!$F$4,'Test 1 mover'!$E$4+33,""),"")</f>
        <v/>
      </c>
      <c r="B35">
        <f>IF(A35="",0,IF(SUMPRODUCT((ISNUMBER('Test 1 mover'!$B$8:$B$17)+ISNUMBER('Test 1 mover'!$C$8:$C$17)&gt;0)*(IF(ISNUMBER('Test 1 mover'!$B$8:$B$17),'Test 1 mover'!$B$8:$B$17,'Test 1 mover'!$E$4)&lt;=A35)*(IF(ISNUMBER('Test 1 mover'!$C$8:$C$17),'Test 1 mover'!$C$8:$C$17,'Test 1 mover'!$F$4)&gt;=A35))&gt;0,1,0))</f>
        <v/>
      </c>
      <c r="C35">
        <f>IF(B35=0,0,IF(SUMPRODUCT((ISNUMBER('Test 1 mover'!$B$8:$B$17)+ISNUMBER('Test 1 mover'!$C$8:$C$17)&gt;0)*(ISNUMBER('Test 1 mover'!$B$8:$B$17)*('Test 1 mover'!$B$8:$B$17=A35)+ISNUMBER('Test 1 mover'!$C$8:$C$17)*('Test 1 mover'!$C$8:$C$17=A35)&gt;0))&gt;0,0,1))</f>
        <v/>
      </c>
      <c r="D35">
        <f>SUM(B$2:B35)</f>
        <v/>
      </c>
      <c r="E35">
        <f>SUM(C$2:C35)</f>
        <v/>
      </c>
    </row>
    <row r="36">
      <c r="A36" s="9">
        <f>IF(ISNUMBER('Test 1 mover'!$E$4),IF('Test 1 mover'!$E$4+34&lt;='Test 1 mover'!$F$4,'Test 1 mover'!$E$4+34,""),"")</f>
        <v/>
      </c>
      <c r="B36">
        <f>IF(A36="",0,IF(SUMPRODUCT((ISNUMBER('Test 1 mover'!$B$8:$B$17)+ISNUMBER('Test 1 mover'!$C$8:$C$17)&gt;0)*(IF(ISNUMBER('Test 1 mover'!$B$8:$B$17),'Test 1 mover'!$B$8:$B$17,'Test 1 mover'!$E$4)&lt;=A36)*(IF(ISNUMBER('Test 1 mover'!$C$8:$C$17),'Test 1 mover'!$C$8:$C$17,'Test 1 mover'!$F$4)&gt;=A36))&gt;0,1,0))</f>
        <v/>
      </c>
      <c r="C36">
        <f>IF(B36=0,0,IF(SUMPRODUCT((ISNUMBER('Test 1 mover'!$B$8:$B$17)+ISNUMBER('Test 1 mover'!$C$8:$C$17)&gt;0)*(ISNUMBER('Test 1 mover'!$B$8:$B$17)*('Test 1 mover'!$B$8:$B$17=A36)+ISNUMBER('Test 1 mover'!$C$8:$C$17)*('Test 1 mover'!$C$8:$C$17=A36)&gt;0))&gt;0,0,1))</f>
        <v/>
      </c>
      <c r="D36">
        <f>SUM(B$2:B36)</f>
        <v/>
      </c>
      <c r="E36">
        <f>SUM(C$2:C36)</f>
        <v/>
      </c>
    </row>
    <row r="37">
      <c r="A37" s="9">
        <f>IF(ISNUMBER('Test 1 mover'!$E$4),IF('Test 1 mover'!$E$4+35&lt;='Test 1 mover'!$F$4,'Test 1 mover'!$E$4+35,""),"")</f>
        <v/>
      </c>
      <c r="B37">
        <f>IF(A37="",0,IF(SUMPRODUCT((ISNUMBER('Test 1 mover'!$B$8:$B$17)+ISNUMBER('Test 1 mover'!$C$8:$C$17)&gt;0)*(IF(ISNUMBER('Test 1 mover'!$B$8:$B$17),'Test 1 mover'!$B$8:$B$17,'Test 1 mover'!$E$4)&lt;=A37)*(IF(ISNUMBER('Test 1 mover'!$C$8:$C$17),'Test 1 mover'!$C$8:$C$17,'Test 1 mover'!$F$4)&gt;=A37))&gt;0,1,0))</f>
        <v/>
      </c>
      <c r="C37">
        <f>IF(B37=0,0,IF(SUMPRODUCT((ISNUMBER('Test 1 mover'!$B$8:$B$17)+ISNUMBER('Test 1 mover'!$C$8:$C$17)&gt;0)*(ISNUMBER('Test 1 mover'!$B$8:$B$17)*('Test 1 mover'!$B$8:$B$17=A37)+ISNUMBER('Test 1 mover'!$C$8:$C$17)*('Test 1 mover'!$C$8:$C$17=A37)&gt;0))&gt;0,0,1))</f>
        <v/>
      </c>
      <c r="D37">
        <f>SUM(B$2:B37)</f>
        <v/>
      </c>
      <c r="E37">
        <f>SUM(C$2:C37)</f>
        <v/>
      </c>
    </row>
    <row r="38">
      <c r="A38" s="9">
        <f>IF(ISNUMBER('Test 1 mover'!$E$4),IF('Test 1 mover'!$E$4+36&lt;='Test 1 mover'!$F$4,'Test 1 mover'!$E$4+36,""),"")</f>
        <v/>
      </c>
      <c r="B38">
        <f>IF(A38="",0,IF(SUMPRODUCT((ISNUMBER('Test 1 mover'!$B$8:$B$17)+ISNUMBER('Test 1 mover'!$C$8:$C$17)&gt;0)*(IF(ISNUMBER('Test 1 mover'!$B$8:$B$17),'Test 1 mover'!$B$8:$B$17,'Test 1 mover'!$E$4)&lt;=A38)*(IF(ISNUMBER('Test 1 mover'!$C$8:$C$17),'Test 1 mover'!$C$8:$C$17,'Test 1 mover'!$F$4)&gt;=A38))&gt;0,1,0))</f>
        <v/>
      </c>
      <c r="C38">
        <f>IF(B38=0,0,IF(SUMPRODUCT((ISNUMBER('Test 1 mover'!$B$8:$B$17)+ISNUMBER('Test 1 mover'!$C$8:$C$17)&gt;0)*(ISNUMBER('Test 1 mover'!$B$8:$B$17)*('Test 1 mover'!$B$8:$B$17=A38)+ISNUMBER('Test 1 mover'!$C$8:$C$17)*('Test 1 mover'!$C$8:$C$17=A38)&gt;0))&gt;0,0,1))</f>
        <v/>
      </c>
      <c r="D38">
        <f>SUM(B$2:B38)</f>
        <v/>
      </c>
      <c r="E38">
        <f>SUM(C$2:C38)</f>
        <v/>
      </c>
    </row>
    <row r="39">
      <c r="A39" s="9">
        <f>IF(ISNUMBER('Test 1 mover'!$E$4),IF('Test 1 mover'!$E$4+37&lt;='Test 1 mover'!$F$4,'Test 1 mover'!$E$4+37,""),"")</f>
        <v/>
      </c>
      <c r="B39">
        <f>IF(A39="",0,IF(SUMPRODUCT((ISNUMBER('Test 1 mover'!$B$8:$B$17)+ISNUMBER('Test 1 mover'!$C$8:$C$17)&gt;0)*(IF(ISNUMBER('Test 1 mover'!$B$8:$B$17),'Test 1 mover'!$B$8:$B$17,'Test 1 mover'!$E$4)&lt;=A39)*(IF(ISNUMBER('Test 1 mover'!$C$8:$C$17),'Test 1 mover'!$C$8:$C$17,'Test 1 mover'!$F$4)&gt;=A39))&gt;0,1,0))</f>
        <v/>
      </c>
      <c r="C39">
        <f>IF(B39=0,0,IF(SUMPRODUCT((ISNUMBER('Test 1 mover'!$B$8:$B$17)+ISNUMBER('Test 1 mover'!$C$8:$C$17)&gt;0)*(ISNUMBER('Test 1 mover'!$B$8:$B$17)*('Test 1 mover'!$B$8:$B$17=A39)+ISNUMBER('Test 1 mover'!$C$8:$C$17)*('Test 1 mover'!$C$8:$C$17=A39)&gt;0))&gt;0,0,1))</f>
        <v/>
      </c>
      <c r="D39">
        <f>SUM(B$2:B39)</f>
        <v/>
      </c>
      <c r="E39">
        <f>SUM(C$2:C39)</f>
        <v/>
      </c>
    </row>
    <row r="40">
      <c r="A40" s="9">
        <f>IF(ISNUMBER('Test 1 mover'!$E$4),IF('Test 1 mover'!$E$4+38&lt;='Test 1 mover'!$F$4,'Test 1 mover'!$E$4+38,""),"")</f>
        <v/>
      </c>
      <c r="B40">
        <f>IF(A40="",0,IF(SUMPRODUCT((ISNUMBER('Test 1 mover'!$B$8:$B$17)+ISNUMBER('Test 1 mover'!$C$8:$C$17)&gt;0)*(IF(ISNUMBER('Test 1 mover'!$B$8:$B$17),'Test 1 mover'!$B$8:$B$17,'Test 1 mover'!$E$4)&lt;=A40)*(IF(ISNUMBER('Test 1 mover'!$C$8:$C$17),'Test 1 mover'!$C$8:$C$17,'Test 1 mover'!$F$4)&gt;=A40))&gt;0,1,0))</f>
        <v/>
      </c>
      <c r="C40">
        <f>IF(B40=0,0,IF(SUMPRODUCT((ISNUMBER('Test 1 mover'!$B$8:$B$17)+ISNUMBER('Test 1 mover'!$C$8:$C$17)&gt;0)*(ISNUMBER('Test 1 mover'!$B$8:$B$17)*('Test 1 mover'!$B$8:$B$17=A40)+ISNUMBER('Test 1 mover'!$C$8:$C$17)*('Test 1 mover'!$C$8:$C$17=A40)&gt;0))&gt;0,0,1))</f>
        <v/>
      </c>
      <c r="D40">
        <f>SUM(B$2:B40)</f>
        <v/>
      </c>
      <c r="E40">
        <f>SUM(C$2:C40)</f>
        <v/>
      </c>
    </row>
    <row r="41">
      <c r="A41" s="9">
        <f>IF(ISNUMBER('Test 1 mover'!$E$4),IF('Test 1 mover'!$E$4+39&lt;='Test 1 mover'!$F$4,'Test 1 mover'!$E$4+39,""),"")</f>
        <v/>
      </c>
      <c r="B41">
        <f>IF(A41="",0,IF(SUMPRODUCT((ISNUMBER('Test 1 mover'!$B$8:$B$17)+ISNUMBER('Test 1 mover'!$C$8:$C$17)&gt;0)*(IF(ISNUMBER('Test 1 mover'!$B$8:$B$17),'Test 1 mover'!$B$8:$B$17,'Test 1 mover'!$E$4)&lt;=A41)*(IF(ISNUMBER('Test 1 mover'!$C$8:$C$17),'Test 1 mover'!$C$8:$C$17,'Test 1 mover'!$F$4)&gt;=A41))&gt;0,1,0))</f>
        <v/>
      </c>
      <c r="C41">
        <f>IF(B41=0,0,IF(SUMPRODUCT((ISNUMBER('Test 1 mover'!$B$8:$B$17)+ISNUMBER('Test 1 mover'!$C$8:$C$17)&gt;0)*(ISNUMBER('Test 1 mover'!$B$8:$B$17)*('Test 1 mover'!$B$8:$B$17=A41)+ISNUMBER('Test 1 mover'!$C$8:$C$17)*('Test 1 mover'!$C$8:$C$17=A41)&gt;0))&gt;0,0,1))</f>
        <v/>
      </c>
      <c r="D41">
        <f>SUM(B$2:B41)</f>
        <v/>
      </c>
      <c r="E41">
        <f>SUM(C$2:C41)</f>
        <v/>
      </c>
    </row>
    <row r="42">
      <c r="A42" s="9">
        <f>IF(ISNUMBER('Test 1 mover'!$E$4),IF('Test 1 mover'!$E$4+40&lt;='Test 1 mover'!$F$4,'Test 1 mover'!$E$4+40,""),"")</f>
        <v/>
      </c>
      <c r="B42">
        <f>IF(A42="",0,IF(SUMPRODUCT((ISNUMBER('Test 1 mover'!$B$8:$B$17)+ISNUMBER('Test 1 mover'!$C$8:$C$17)&gt;0)*(IF(ISNUMBER('Test 1 mover'!$B$8:$B$17),'Test 1 mover'!$B$8:$B$17,'Test 1 mover'!$E$4)&lt;=A42)*(IF(ISNUMBER('Test 1 mover'!$C$8:$C$17),'Test 1 mover'!$C$8:$C$17,'Test 1 mover'!$F$4)&gt;=A42))&gt;0,1,0))</f>
        <v/>
      </c>
      <c r="C42">
        <f>IF(B42=0,0,IF(SUMPRODUCT((ISNUMBER('Test 1 mover'!$B$8:$B$17)+ISNUMBER('Test 1 mover'!$C$8:$C$17)&gt;0)*(ISNUMBER('Test 1 mover'!$B$8:$B$17)*('Test 1 mover'!$B$8:$B$17=A42)+ISNUMBER('Test 1 mover'!$C$8:$C$17)*('Test 1 mover'!$C$8:$C$17=A42)&gt;0))&gt;0,0,1))</f>
        <v/>
      </c>
      <c r="D42">
        <f>SUM(B$2:B42)</f>
        <v/>
      </c>
      <c r="E42">
        <f>SUM(C$2:C42)</f>
        <v/>
      </c>
    </row>
    <row r="43">
      <c r="A43" s="9">
        <f>IF(ISNUMBER('Test 1 mover'!$E$4),IF('Test 1 mover'!$E$4+41&lt;='Test 1 mover'!$F$4,'Test 1 mover'!$E$4+41,""),"")</f>
        <v/>
      </c>
      <c r="B43">
        <f>IF(A43="",0,IF(SUMPRODUCT((ISNUMBER('Test 1 mover'!$B$8:$B$17)+ISNUMBER('Test 1 mover'!$C$8:$C$17)&gt;0)*(IF(ISNUMBER('Test 1 mover'!$B$8:$B$17),'Test 1 mover'!$B$8:$B$17,'Test 1 mover'!$E$4)&lt;=A43)*(IF(ISNUMBER('Test 1 mover'!$C$8:$C$17),'Test 1 mover'!$C$8:$C$17,'Test 1 mover'!$F$4)&gt;=A43))&gt;0,1,0))</f>
        <v/>
      </c>
      <c r="C43">
        <f>IF(B43=0,0,IF(SUMPRODUCT((ISNUMBER('Test 1 mover'!$B$8:$B$17)+ISNUMBER('Test 1 mover'!$C$8:$C$17)&gt;0)*(ISNUMBER('Test 1 mover'!$B$8:$B$17)*('Test 1 mover'!$B$8:$B$17=A43)+ISNUMBER('Test 1 mover'!$C$8:$C$17)*('Test 1 mover'!$C$8:$C$17=A43)&gt;0))&gt;0,0,1))</f>
        <v/>
      </c>
      <c r="D43">
        <f>SUM(B$2:B43)</f>
        <v/>
      </c>
      <c r="E43">
        <f>SUM(C$2:C43)</f>
        <v/>
      </c>
    </row>
    <row r="44">
      <c r="A44" s="9">
        <f>IF(ISNUMBER('Test 1 mover'!$E$4),IF('Test 1 mover'!$E$4+42&lt;='Test 1 mover'!$F$4,'Test 1 mover'!$E$4+42,""),"")</f>
        <v/>
      </c>
      <c r="B44">
        <f>IF(A44="",0,IF(SUMPRODUCT((ISNUMBER('Test 1 mover'!$B$8:$B$17)+ISNUMBER('Test 1 mover'!$C$8:$C$17)&gt;0)*(IF(ISNUMBER('Test 1 mover'!$B$8:$B$17),'Test 1 mover'!$B$8:$B$17,'Test 1 mover'!$E$4)&lt;=A44)*(IF(ISNUMBER('Test 1 mover'!$C$8:$C$17),'Test 1 mover'!$C$8:$C$17,'Test 1 mover'!$F$4)&gt;=A44))&gt;0,1,0))</f>
        <v/>
      </c>
      <c r="C44">
        <f>IF(B44=0,0,IF(SUMPRODUCT((ISNUMBER('Test 1 mover'!$B$8:$B$17)+ISNUMBER('Test 1 mover'!$C$8:$C$17)&gt;0)*(ISNUMBER('Test 1 mover'!$B$8:$B$17)*('Test 1 mover'!$B$8:$B$17=A44)+ISNUMBER('Test 1 mover'!$C$8:$C$17)*('Test 1 mover'!$C$8:$C$17=A44)&gt;0))&gt;0,0,1))</f>
        <v/>
      </c>
      <c r="D44">
        <f>SUM(B$2:B44)</f>
        <v/>
      </c>
      <c r="E44">
        <f>SUM(C$2:C44)</f>
        <v/>
      </c>
    </row>
    <row r="45">
      <c r="A45" s="9">
        <f>IF(ISNUMBER('Test 1 mover'!$E$4),IF('Test 1 mover'!$E$4+43&lt;='Test 1 mover'!$F$4,'Test 1 mover'!$E$4+43,""),"")</f>
        <v/>
      </c>
      <c r="B45">
        <f>IF(A45="",0,IF(SUMPRODUCT((ISNUMBER('Test 1 mover'!$B$8:$B$17)+ISNUMBER('Test 1 mover'!$C$8:$C$17)&gt;0)*(IF(ISNUMBER('Test 1 mover'!$B$8:$B$17),'Test 1 mover'!$B$8:$B$17,'Test 1 mover'!$E$4)&lt;=A45)*(IF(ISNUMBER('Test 1 mover'!$C$8:$C$17),'Test 1 mover'!$C$8:$C$17,'Test 1 mover'!$F$4)&gt;=A45))&gt;0,1,0))</f>
        <v/>
      </c>
      <c r="C45">
        <f>IF(B45=0,0,IF(SUMPRODUCT((ISNUMBER('Test 1 mover'!$B$8:$B$17)+ISNUMBER('Test 1 mover'!$C$8:$C$17)&gt;0)*(ISNUMBER('Test 1 mover'!$B$8:$B$17)*('Test 1 mover'!$B$8:$B$17=A45)+ISNUMBER('Test 1 mover'!$C$8:$C$17)*('Test 1 mover'!$C$8:$C$17=A45)&gt;0))&gt;0,0,1))</f>
        <v/>
      </c>
      <c r="D45">
        <f>SUM(B$2:B45)</f>
        <v/>
      </c>
      <c r="E45">
        <f>SUM(C$2:C45)</f>
        <v/>
      </c>
    </row>
    <row r="46">
      <c r="A46" s="9">
        <f>IF(ISNUMBER('Test 1 mover'!$E$4),IF('Test 1 mover'!$E$4+44&lt;='Test 1 mover'!$F$4,'Test 1 mover'!$E$4+44,""),"")</f>
        <v/>
      </c>
      <c r="B46">
        <f>IF(A46="",0,IF(SUMPRODUCT((ISNUMBER('Test 1 mover'!$B$8:$B$17)+ISNUMBER('Test 1 mover'!$C$8:$C$17)&gt;0)*(IF(ISNUMBER('Test 1 mover'!$B$8:$B$17),'Test 1 mover'!$B$8:$B$17,'Test 1 mover'!$E$4)&lt;=A46)*(IF(ISNUMBER('Test 1 mover'!$C$8:$C$17),'Test 1 mover'!$C$8:$C$17,'Test 1 mover'!$F$4)&gt;=A46))&gt;0,1,0))</f>
        <v/>
      </c>
      <c r="C46">
        <f>IF(B46=0,0,IF(SUMPRODUCT((ISNUMBER('Test 1 mover'!$B$8:$B$17)+ISNUMBER('Test 1 mover'!$C$8:$C$17)&gt;0)*(ISNUMBER('Test 1 mover'!$B$8:$B$17)*('Test 1 mover'!$B$8:$B$17=A46)+ISNUMBER('Test 1 mover'!$C$8:$C$17)*('Test 1 mover'!$C$8:$C$17=A46)&gt;0))&gt;0,0,1))</f>
        <v/>
      </c>
      <c r="D46">
        <f>SUM(B$2:B46)</f>
        <v/>
      </c>
      <c r="E46">
        <f>SUM(C$2:C46)</f>
        <v/>
      </c>
    </row>
    <row r="47">
      <c r="A47" s="9">
        <f>IF(ISNUMBER('Test 1 mover'!$E$4),IF('Test 1 mover'!$E$4+45&lt;='Test 1 mover'!$F$4,'Test 1 mover'!$E$4+45,""),"")</f>
        <v/>
      </c>
      <c r="B47">
        <f>IF(A47="",0,IF(SUMPRODUCT((ISNUMBER('Test 1 mover'!$B$8:$B$17)+ISNUMBER('Test 1 mover'!$C$8:$C$17)&gt;0)*(IF(ISNUMBER('Test 1 mover'!$B$8:$B$17),'Test 1 mover'!$B$8:$B$17,'Test 1 mover'!$E$4)&lt;=A47)*(IF(ISNUMBER('Test 1 mover'!$C$8:$C$17),'Test 1 mover'!$C$8:$C$17,'Test 1 mover'!$F$4)&gt;=A47))&gt;0,1,0))</f>
        <v/>
      </c>
      <c r="C47">
        <f>IF(B47=0,0,IF(SUMPRODUCT((ISNUMBER('Test 1 mover'!$B$8:$B$17)+ISNUMBER('Test 1 mover'!$C$8:$C$17)&gt;0)*(ISNUMBER('Test 1 mover'!$B$8:$B$17)*('Test 1 mover'!$B$8:$B$17=A47)+ISNUMBER('Test 1 mover'!$C$8:$C$17)*('Test 1 mover'!$C$8:$C$17=A47)&gt;0))&gt;0,0,1))</f>
        <v/>
      </c>
      <c r="D47">
        <f>SUM(B$2:B47)</f>
        <v/>
      </c>
      <c r="E47">
        <f>SUM(C$2:C47)</f>
        <v/>
      </c>
    </row>
    <row r="48">
      <c r="A48" s="9">
        <f>IF(ISNUMBER('Test 1 mover'!$E$4),IF('Test 1 mover'!$E$4+46&lt;='Test 1 mover'!$F$4,'Test 1 mover'!$E$4+46,""),"")</f>
        <v/>
      </c>
      <c r="B48">
        <f>IF(A48="",0,IF(SUMPRODUCT((ISNUMBER('Test 1 mover'!$B$8:$B$17)+ISNUMBER('Test 1 mover'!$C$8:$C$17)&gt;0)*(IF(ISNUMBER('Test 1 mover'!$B$8:$B$17),'Test 1 mover'!$B$8:$B$17,'Test 1 mover'!$E$4)&lt;=A48)*(IF(ISNUMBER('Test 1 mover'!$C$8:$C$17),'Test 1 mover'!$C$8:$C$17,'Test 1 mover'!$F$4)&gt;=A48))&gt;0,1,0))</f>
        <v/>
      </c>
      <c r="C48">
        <f>IF(B48=0,0,IF(SUMPRODUCT((ISNUMBER('Test 1 mover'!$B$8:$B$17)+ISNUMBER('Test 1 mover'!$C$8:$C$17)&gt;0)*(ISNUMBER('Test 1 mover'!$B$8:$B$17)*('Test 1 mover'!$B$8:$B$17=A48)+ISNUMBER('Test 1 mover'!$C$8:$C$17)*('Test 1 mover'!$C$8:$C$17=A48)&gt;0))&gt;0,0,1))</f>
        <v/>
      </c>
      <c r="D48">
        <f>SUM(B$2:B48)</f>
        <v/>
      </c>
      <c r="E48">
        <f>SUM(C$2:C48)</f>
        <v/>
      </c>
    </row>
    <row r="49">
      <c r="A49" s="9">
        <f>IF(ISNUMBER('Test 1 mover'!$E$4),IF('Test 1 mover'!$E$4+47&lt;='Test 1 mover'!$F$4,'Test 1 mover'!$E$4+47,""),"")</f>
        <v/>
      </c>
      <c r="B49">
        <f>IF(A49="",0,IF(SUMPRODUCT((ISNUMBER('Test 1 mover'!$B$8:$B$17)+ISNUMBER('Test 1 mover'!$C$8:$C$17)&gt;0)*(IF(ISNUMBER('Test 1 mover'!$B$8:$B$17),'Test 1 mover'!$B$8:$B$17,'Test 1 mover'!$E$4)&lt;=A49)*(IF(ISNUMBER('Test 1 mover'!$C$8:$C$17),'Test 1 mover'!$C$8:$C$17,'Test 1 mover'!$F$4)&gt;=A49))&gt;0,1,0))</f>
        <v/>
      </c>
      <c r="C49">
        <f>IF(B49=0,0,IF(SUMPRODUCT((ISNUMBER('Test 1 mover'!$B$8:$B$17)+ISNUMBER('Test 1 mover'!$C$8:$C$17)&gt;0)*(ISNUMBER('Test 1 mover'!$B$8:$B$17)*('Test 1 mover'!$B$8:$B$17=A49)+ISNUMBER('Test 1 mover'!$C$8:$C$17)*('Test 1 mover'!$C$8:$C$17=A49)&gt;0))&gt;0,0,1))</f>
        <v/>
      </c>
      <c r="D49">
        <f>SUM(B$2:B49)</f>
        <v/>
      </c>
      <c r="E49">
        <f>SUM(C$2:C49)</f>
        <v/>
      </c>
    </row>
    <row r="50">
      <c r="A50" s="9">
        <f>IF(ISNUMBER('Test 1 mover'!$E$4),IF('Test 1 mover'!$E$4+48&lt;='Test 1 mover'!$F$4,'Test 1 mover'!$E$4+48,""),"")</f>
        <v/>
      </c>
      <c r="B50">
        <f>IF(A50="",0,IF(SUMPRODUCT((ISNUMBER('Test 1 mover'!$B$8:$B$17)+ISNUMBER('Test 1 mover'!$C$8:$C$17)&gt;0)*(IF(ISNUMBER('Test 1 mover'!$B$8:$B$17),'Test 1 mover'!$B$8:$B$17,'Test 1 mover'!$E$4)&lt;=A50)*(IF(ISNUMBER('Test 1 mover'!$C$8:$C$17),'Test 1 mover'!$C$8:$C$17,'Test 1 mover'!$F$4)&gt;=A50))&gt;0,1,0))</f>
        <v/>
      </c>
      <c r="C50">
        <f>IF(B50=0,0,IF(SUMPRODUCT((ISNUMBER('Test 1 mover'!$B$8:$B$17)+ISNUMBER('Test 1 mover'!$C$8:$C$17)&gt;0)*(ISNUMBER('Test 1 mover'!$B$8:$B$17)*('Test 1 mover'!$B$8:$B$17=A50)+ISNUMBER('Test 1 mover'!$C$8:$C$17)*('Test 1 mover'!$C$8:$C$17=A50)&gt;0))&gt;0,0,1))</f>
        <v/>
      </c>
      <c r="D50">
        <f>SUM(B$2:B50)</f>
        <v/>
      </c>
      <c r="E50">
        <f>SUM(C$2:C50)</f>
        <v/>
      </c>
    </row>
    <row r="51">
      <c r="A51" s="9">
        <f>IF(ISNUMBER('Test 1 mover'!$E$4),IF('Test 1 mover'!$E$4+49&lt;='Test 1 mover'!$F$4,'Test 1 mover'!$E$4+49,""),"")</f>
        <v/>
      </c>
      <c r="B51">
        <f>IF(A51="",0,IF(SUMPRODUCT((ISNUMBER('Test 1 mover'!$B$8:$B$17)+ISNUMBER('Test 1 mover'!$C$8:$C$17)&gt;0)*(IF(ISNUMBER('Test 1 mover'!$B$8:$B$17),'Test 1 mover'!$B$8:$B$17,'Test 1 mover'!$E$4)&lt;=A51)*(IF(ISNUMBER('Test 1 mover'!$C$8:$C$17),'Test 1 mover'!$C$8:$C$17,'Test 1 mover'!$F$4)&gt;=A51))&gt;0,1,0))</f>
        <v/>
      </c>
      <c r="C51">
        <f>IF(B51=0,0,IF(SUMPRODUCT((ISNUMBER('Test 1 mover'!$B$8:$B$17)+ISNUMBER('Test 1 mover'!$C$8:$C$17)&gt;0)*(ISNUMBER('Test 1 mover'!$B$8:$B$17)*('Test 1 mover'!$B$8:$B$17=A51)+ISNUMBER('Test 1 mover'!$C$8:$C$17)*('Test 1 mover'!$C$8:$C$17=A51)&gt;0))&gt;0,0,1))</f>
        <v/>
      </c>
      <c r="D51">
        <f>SUM(B$2:B51)</f>
        <v/>
      </c>
      <c r="E51">
        <f>SUM(C$2:C51)</f>
        <v/>
      </c>
    </row>
    <row r="52">
      <c r="A52" s="9">
        <f>IF(ISNUMBER('Test 1 mover'!$E$4),IF('Test 1 mover'!$E$4+50&lt;='Test 1 mover'!$F$4,'Test 1 mover'!$E$4+50,""),"")</f>
        <v/>
      </c>
      <c r="B52">
        <f>IF(A52="",0,IF(SUMPRODUCT((ISNUMBER('Test 1 mover'!$B$8:$B$17)+ISNUMBER('Test 1 mover'!$C$8:$C$17)&gt;0)*(IF(ISNUMBER('Test 1 mover'!$B$8:$B$17),'Test 1 mover'!$B$8:$B$17,'Test 1 mover'!$E$4)&lt;=A52)*(IF(ISNUMBER('Test 1 mover'!$C$8:$C$17),'Test 1 mover'!$C$8:$C$17,'Test 1 mover'!$F$4)&gt;=A52))&gt;0,1,0))</f>
        <v/>
      </c>
      <c r="C52">
        <f>IF(B52=0,0,IF(SUMPRODUCT((ISNUMBER('Test 1 mover'!$B$8:$B$17)+ISNUMBER('Test 1 mover'!$C$8:$C$17)&gt;0)*(ISNUMBER('Test 1 mover'!$B$8:$B$17)*('Test 1 mover'!$B$8:$B$17=A52)+ISNUMBER('Test 1 mover'!$C$8:$C$17)*('Test 1 mover'!$C$8:$C$17=A52)&gt;0))&gt;0,0,1))</f>
        <v/>
      </c>
      <c r="D52">
        <f>SUM(B$2:B52)</f>
        <v/>
      </c>
      <c r="E52">
        <f>SUM(C$2:C52)</f>
        <v/>
      </c>
    </row>
    <row r="53">
      <c r="A53" s="9">
        <f>IF(ISNUMBER('Test 1 mover'!$E$4),IF('Test 1 mover'!$E$4+51&lt;='Test 1 mover'!$F$4,'Test 1 mover'!$E$4+51,""),"")</f>
        <v/>
      </c>
      <c r="B53">
        <f>IF(A53="",0,IF(SUMPRODUCT((ISNUMBER('Test 1 mover'!$B$8:$B$17)+ISNUMBER('Test 1 mover'!$C$8:$C$17)&gt;0)*(IF(ISNUMBER('Test 1 mover'!$B$8:$B$17),'Test 1 mover'!$B$8:$B$17,'Test 1 mover'!$E$4)&lt;=A53)*(IF(ISNUMBER('Test 1 mover'!$C$8:$C$17),'Test 1 mover'!$C$8:$C$17,'Test 1 mover'!$F$4)&gt;=A53))&gt;0,1,0))</f>
        <v/>
      </c>
      <c r="C53">
        <f>IF(B53=0,0,IF(SUMPRODUCT((ISNUMBER('Test 1 mover'!$B$8:$B$17)+ISNUMBER('Test 1 mover'!$C$8:$C$17)&gt;0)*(ISNUMBER('Test 1 mover'!$B$8:$B$17)*('Test 1 mover'!$B$8:$B$17=A53)+ISNUMBER('Test 1 mover'!$C$8:$C$17)*('Test 1 mover'!$C$8:$C$17=A53)&gt;0))&gt;0,0,1))</f>
        <v/>
      </c>
      <c r="D53">
        <f>SUM(B$2:B53)</f>
        <v/>
      </c>
      <c r="E53">
        <f>SUM(C$2:C53)</f>
        <v/>
      </c>
    </row>
    <row r="54">
      <c r="A54" s="9">
        <f>IF(ISNUMBER('Test 1 mover'!$E$4),IF('Test 1 mover'!$E$4+52&lt;='Test 1 mover'!$F$4,'Test 1 mover'!$E$4+52,""),"")</f>
        <v/>
      </c>
      <c r="B54">
        <f>IF(A54="",0,IF(SUMPRODUCT((ISNUMBER('Test 1 mover'!$B$8:$B$17)+ISNUMBER('Test 1 mover'!$C$8:$C$17)&gt;0)*(IF(ISNUMBER('Test 1 mover'!$B$8:$B$17),'Test 1 mover'!$B$8:$B$17,'Test 1 mover'!$E$4)&lt;=A54)*(IF(ISNUMBER('Test 1 mover'!$C$8:$C$17),'Test 1 mover'!$C$8:$C$17,'Test 1 mover'!$F$4)&gt;=A54))&gt;0,1,0))</f>
        <v/>
      </c>
      <c r="C54">
        <f>IF(B54=0,0,IF(SUMPRODUCT((ISNUMBER('Test 1 mover'!$B$8:$B$17)+ISNUMBER('Test 1 mover'!$C$8:$C$17)&gt;0)*(ISNUMBER('Test 1 mover'!$B$8:$B$17)*('Test 1 mover'!$B$8:$B$17=A54)+ISNUMBER('Test 1 mover'!$C$8:$C$17)*('Test 1 mover'!$C$8:$C$17=A54)&gt;0))&gt;0,0,1))</f>
        <v/>
      </c>
      <c r="D54">
        <f>SUM(B$2:B54)</f>
        <v/>
      </c>
      <c r="E54">
        <f>SUM(C$2:C54)</f>
        <v/>
      </c>
    </row>
    <row r="55">
      <c r="A55" s="9">
        <f>IF(ISNUMBER('Test 1 mover'!$E$4),IF('Test 1 mover'!$E$4+53&lt;='Test 1 mover'!$F$4,'Test 1 mover'!$E$4+53,""),"")</f>
        <v/>
      </c>
      <c r="B55">
        <f>IF(A55="",0,IF(SUMPRODUCT((ISNUMBER('Test 1 mover'!$B$8:$B$17)+ISNUMBER('Test 1 mover'!$C$8:$C$17)&gt;0)*(IF(ISNUMBER('Test 1 mover'!$B$8:$B$17),'Test 1 mover'!$B$8:$B$17,'Test 1 mover'!$E$4)&lt;=A55)*(IF(ISNUMBER('Test 1 mover'!$C$8:$C$17),'Test 1 mover'!$C$8:$C$17,'Test 1 mover'!$F$4)&gt;=A55))&gt;0,1,0))</f>
        <v/>
      </c>
      <c r="C55">
        <f>IF(B55=0,0,IF(SUMPRODUCT((ISNUMBER('Test 1 mover'!$B$8:$B$17)+ISNUMBER('Test 1 mover'!$C$8:$C$17)&gt;0)*(ISNUMBER('Test 1 mover'!$B$8:$B$17)*('Test 1 mover'!$B$8:$B$17=A55)+ISNUMBER('Test 1 mover'!$C$8:$C$17)*('Test 1 mover'!$C$8:$C$17=A55)&gt;0))&gt;0,0,1))</f>
        <v/>
      </c>
      <c r="D55">
        <f>SUM(B$2:B55)</f>
        <v/>
      </c>
      <c r="E55">
        <f>SUM(C$2:C55)</f>
        <v/>
      </c>
    </row>
    <row r="56">
      <c r="A56" s="9">
        <f>IF(ISNUMBER('Test 1 mover'!$E$4),IF('Test 1 mover'!$E$4+54&lt;='Test 1 mover'!$F$4,'Test 1 mover'!$E$4+54,""),"")</f>
        <v/>
      </c>
      <c r="B56">
        <f>IF(A56="",0,IF(SUMPRODUCT((ISNUMBER('Test 1 mover'!$B$8:$B$17)+ISNUMBER('Test 1 mover'!$C$8:$C$17)&gt;0)*(IF(ISNUMBER('Test 1 mover'!$B$8:$B$17),'Test 1 mover'!$B$8:$B$17,'Test 1 mover'!$E$4)&lt;=A56)*(IF(ISNUMBER('Test 1 mover'!$C$8:$C$17),'Test 1 mover'!$C$8:$C$17,'Test 1 mover'!$F$4)&gt;=A56))&gt;0,1,0))</f>
        <v/>
      </c>
      <c r="C56">
        <f>IF(B56=0,0,IF(SUMPRODUCT((ISNUMBER('Test 1 mover'!$B$8:$B$17)+ISNUMBER('Test 1 mover'!$C$8:$C$17)&gt;0)*(ISNUMBER('Test 1 mover'!$B$8:$B$17)*('Test 1 mover'!$B$8:$B$17=A56)+ISNUMBER('Test 1 mover'!$C$8:$C$17)*('Test 1 mover'!$C$8:$C$17=A56)&gt;0))&gt;0,0,1))</f>
        <v/>
      </c>
      <c r="D56">
        <f>SUM(B$2:B56)</f>
        <v/>
      </c>
      <c r="E56">
        <f>SUM(C$2:C56)</f>
        <v/>
      </c>
    </row>
    <row r="57">
      <c r="A57" s="9">
        <f>IF(ISNUMBER('Test 1 mover'!$E$4),IF('Test 1 mover'!$E$4+55&lt;='Test 1 mover'!$F$4,'Test 1 mover'!$E$4+55,""),"")</f>
        <v/>
      </c>
      <c r="B57">
        <f>IF(A57="",0,IF(SUMPRODUCT((ISNUMBER('Test 1 mover'!$B$8:$B$17)+ISNUMBER('Test 1 mover'!$C$8:$C$17)&gt;0)*(IF(ISNUMBER('Test 1 mover'!$B$8:$B$17),'Test 1 mover'!$B$8:$B$17,'Test 1 mover'!$E$4)&lt;=A57)*(IF(ISNUMBER('Test 1 mover'!$C$8:$C$17),'Test 1 mover'!$C$8:$C$17,'Test 1 mover'!$F$4)&gt;=A57))&gt;0,1,0))</f>
        <v/>
      </c>
      <c r="C57">
        <f>IF(B57=0,0,IF(SUMPRODUCT((ISNUMBER('Test 1 mover'!$B$8:$B$17)+ISNUMBER('Test 1 mover'!$C$8:$C$17)&gt;0)*(ISNUMBER('Test 1 mover'!$B$8:$B$17)*('Test 1 mover'!$B$8:$B$17=A57)+ISNUMBER('Test 1 mover'!$C$8:$C$17)*('Test 1 mover'!$C$8:$C$17=A57)&gt;0))&gt;0,0,1))</f>
        <v/>
      </c>
      <c r="D57">
        <f>SUM(B$2:B57)</f>
        <v/>
      </c>
      <c r="E57">
        <f>SUM(C$2:C57)</f>
        <v/>
      </c>
    </row>
    <row r="58">
      <c r="A58" s="9">
        <f>IF(ISNUMBER('Test 1 mover'!$E$4),IF('Test 1 mover'!$E$4+56&lt;='Test 1 mover'!$F$4,'Test 1 mover'!$E$4+56,""),"")</f>
        <v/>
      </c>
      <c r="B58">
        <f>IF(A58="",0,IF(SUMPRODUCT((ISNUMBER('Test 1 mover'!$B$8:$B$17)+ISNUMBER('Test 1 mover'!$C$8:$C$17)&gt;0)*(IF(ISNUMBER('Test 1 mover'!$B$8:$B$17),'Test 1 mover'!$B$8:$B$17,'Test 1 mover'!$E$4)&lt;=A58)*(IF(ISNUMBER('Test 1 mover'!$C$8:$C$17),'Test 1 mover'!$C$8:$C$17,'Test 1 mover'!$F$4)&gt;=A58))&gt;0,1,0))</f>
        <v/>
      </c>
      <c r="C58">
        <f>IF(B58=0,0,IF(SUMPRODUCT((ISNUMBER('Test 1 mover'!$B$8:$B$17)+ISNUMBER('Test 1 mover'!$C$8:$C$17)&gt;0)*(ISNUMBER('Test 1 mover'!$B$8:$B$17)*('Test 1 mover'!$B$8:$B$17=A58)+ISNUMBER('Test 1 mover'!$C$8:$C$17)*('Test 1 mover'!$C$8:$C$17=A58)&gt;0))&gt;0,0,1))</f>
        <v/>
      </c>
      <c r="D58">
        <f>SUM(B$2:B58)</f>
        <v/>
      </c>
      <c r="E58">
        <f>SUM(C$2:C58)</f>
        <v/>
      </c>
    </row>
    <row r="59">
      <c r="A59" s="9">
        <f>IF(ISNUMBER('Test 1 mover'!$E$4),IF('Test 1 mover'!$E$4+57&lt;='Test 1 mover'!$F$4,'Test 1 mover'!$E$4+57,""),"")</f>
        <v/>
      </c>
      <c r="B59">
        <f>IF(A59="",0,IF(SUMPRODUCT((ISNUMBER('Test 1 mover'!$B$8:$B$17)+ISNUMBER('Test 1 mover'!$C$8:$C$17)&gt;0)*(IF(ISNUMBER('Test 1 mover'!$B$8:$B$17),'Test 1 mover'!$B$8:$B$17,'Test 1 mover'!$E$4)&lt;=A59)*(IF(ISNUMBER('Test 1 mover'!$C$8:$C$17),'Test 1 mover'!$C$8:$C$17,'Test 1 mover'!$F$4)&gt;=A59))&gt;0,1,0))</f>
        <v/>
      </c>
      <c r="C59">
        <f>IF(B59=0,0,IF(SUMPRODUCT((ISNUMBER('Test 1 mover'!$B$8:$B$17)+ISNUMBER('Test 1 mover'!$C$8:$C$17)&gt;0)*(ISNUMBER('Test 1 mover'!$B$8:$B$17)*('Test 1 mover'!$B$8:$B$17=A59)+ISNUMBER('Test 1 mover'!$C$8:$C$17)*('Test 1 mover'!$C$8:$C$17=A59)&gt;0))&gt;0,0,1))</f>
        <v/>
      </c>
      <c r="D59">
        <f>SUM(B$2:B59)</f>
        <v/>
      </c>
      <c r="E59">
        <f>SUM(C$2:C59)</f>
        <v/>
      </c>
    </row>
    <row r="60">
      <c r="A60" s="9">
        <f>IF(ISNUMBER('Test 1 mover'!$E$4),IF('Test 1 mover'!$E$4+58&lt;='Test 1 mover'!$F$4,'Test 1 mover'!$E$4+58,""),"")</f>
        <v/>
      </c>
      <c r="B60">
        <f>IF(A60="",0,IF(SUMPRODUCT((ISNUMBER('Test 1 mover'!$B$8:$B$17)+ISNUMBER('Test 1 mover'!$C$8:$C$17)&gt;0)*(IF(ISNUMBER('Test 1 mover'!$B$8:$B$17),'Test 1 mover'!$B$8:$B$17,'Test 1 mover'!$E$4)&lt;=A60)*(IF(ISNUMBER('Test 1 mover'!$C$8:$C$17),'Test 1 mover'!$C$8:$C$17,'Test 1 mover'!$F$4)&gt;=A60))&gt;0,1,0))</f>
        <v/>
      </c>
      <c r="C60">
        <f>IF(B60=0,0,IF(SUMPRODUCT((ISNUMBER('Test 1 mover'!$B$8:$B$17)+ISNUMBER('Test 1 mover'!$C$8:$C$17)&gt;0)*(ISNUMBER('Test 1 mover'!$B$8:$B$17)*('Test 1 mover'!$B$8:$B$17=A60)+ISNUMBER('Test 1 mover'!$C$8:$C$17)*('Test 1 mover'!$C$8:$C$17=A60)&gt;0))&gt;0,0,1))</f>
        <v/>
      </c>
      <c r="D60">
        <f>SUM(B$2:B60)</f>
        <v/>
      </c>
      <c r="E60">
        <f>SUM(C$2:C60)</f>
        <v/>
      </c>
    </row>
    <row r="61">
      <c r="A61" s="9">
        <f>IF(ISNUMBER('Test 1 mover'!$E$4),IF('Test 1 mover'!$E$4+59&lt;='Test 1 mover'!$F$4,'Test 1 mover'!$E$4+59,""),"")</f>
        <v/>
      </c>
      <c r="B61">
        <f>IF(A61="",0,IF(SUMPRODUCT((ISNUMBER('Test 1 mover'!$B$8:$B$17)+ISNUMBER('Test 1 mover'!$C$8:$C$17)&gt;0)*(IF(ISNUMBER('Test 1 mover'!$B$8:$B$17),'Test 1 mover'!$B$8:$B$17,'Test 1 mover'!$E$4)&lt;=A61)*(IF(ISNUMBER('Test 1 mover'!$C$8:$C$17),'Test 1 mover'!$C$8:$C$17,'Test 1 mover'!$F$4)&gt;=A61))&gt;0,1,0))</f>
        <v/>
      </c>
      <c r="C61">
        <f>IF(B61=0,0,IF(SUMPRODUCT((ISNUMBER('Test 1 mover'!$B$8:$B$17)+ISNUMBER('Test 1 mover'!$C$8:$C$17)&gt;0)*(ISNUMBER('Test 1 mover'!$B$8:$B$17)*('Test 1 mover'!$B$8:$B$17=A61)+ISNUMBER('Test 1 mover'!$C$8:$C$17)*('Test 1 mover'!$C$8:$C$17=A61)&gt;0))&gt;0,0,1))</f>
        <v/>
      </c>
      <c r="D61">
        <f>SUM(B$2:B61)</f>
        <v/>
      </c>
      <c r="E61">
        <f>SUM(C$2:C61)</f>
        <v/>
      </c>
    </row>
    <row r="62">
      <c r="A62" s="9">
        <f>IF(ISNUMBER('Test 1 mover'!$E$4),IF('Test 1 mover'!$E$4+60&lt;='Test 1 mover'!$F$4,'Test 1 mover'!$E$4+60,""),"")</f>
        <v/>
      </c>
      <c r="B62">
        <f>IF(A62="",0,IF(SUMPRODUCT((ISNUMBER('Test 1 mover'!$B$8:$B$17)+ISNUMBER('Test 1 mover'!$C$8:$C$17)&gt;0)*(IF(ISNUMBER('Test 1 mover'!$B$8:$B$17),'Test 1 mover'!$B$8:$B$17,'Test 1 mover'!$E$4)&lt;=A62)*(IF(ISNUMBER('Test 1 mover'!$C$8:$C$17),'Test 1 mover'!$C$8:$C$17,'Test 1 mover'!$F$4)&gt;=A62))&gt;0,1,0))</f>
        <v/>
      </c>
      <c r="C62">
        <f>IF(B62=0,0,IF(SUMPRODUCT((ISNUMBER('Test 1 mover'!$B$8:$B$17)+ISNUMBER('Test 1 mover'!$C$8:$C$17)&gt;0)*(ISNUMBER('Test 1 mover'!$B$8:$B$17)*('Test 1 mover'!$B$8:$B$17=A62)+ISNUMBER('Test 1 mover'!$C$8:$C$17)*('Test 1 mover'!$C$8:$C$17=A62)&gt;0))&gt;0,0,1))</f>
        <v/>
      </c>
      <c r="D62">
        <f>SUM(B$2:B62)</f>
        <v/>
      </c>
      <c r="E62">
        <f>SUM(C$2:C62)</f>
        <v/>
      </c>
    </row>
    <row r="63">
      <c r="A63" s="9">
        <f>IF(ISNUMBER('Test 1 mover'!$E$4),IF('Test 1 mover'!$E$4+61&lt;='Test 1 mover'!$F$4,'Test 1 mover'!$E$4+61,""),"")</f>
        <v/>
      </c>
      <c r="B63">
        <f>IF(A63="",0,IF(SUMPRODUCT((ISNUMBER('Test 1 mover'!$B$8:$B$17)+ISNUMBER('Test 1 mover'!$C$8:$C$17)&gt;0)*(IF(ISNUMBER('Test 1 mover'!$B$8:$B$17),'Test 1 mover'!$B$8:$B$17,'Test 1 mover'!$E$4)&lt;=A63)*(IF(ISNUMBER('Test 1 mover'!$C$8:$C$17),'Test 1 mover'!$C$8:$C$17,'Test 1 mover'!$F$4)&gt;=A63))&gt;0,1,0))</f>
        <v/>
      </c>
      <c r="C63">
        <f>IF(B63=0,0,IF(SUMPRODUCT((ISNUMBER('Test 1 mover'!$B$8:$B$17)+ISNUMBER('Test 1 mover'!$C$8:$C$17)&gt;0)*(ISNUMBER('Test 1 mover'!$B$8:$B$17)*('Test 1 mover'!$B$8:$B$17=A63)+ISNUMBER('Test 1 mover'!$C$8:$C$17)*('Test 1 mover'!$C$8:$C$17=A63)&gt;0))&gt;0,0,1))</f>
        <v/>
      </c>
      <c r="D63">
        <f>SUM(B$2:B63)</f>
        <v/>
      </c>
      <c r="E63">
        <f>SUM(C$2:C63)</f>
        <v/>
      </c>
    </row>
    <row r="64">
      <c r="A64" s="9">
        <f>IF(ISNUMBER('Test 1 mover'!$E$4),IF('Test 1 mover'!$E$4+62&lt;='Test 1 mover'!$F$4,'Test 1 mover'!$E$4+62,""),"")</f>
        <v/>
      </c>
      <c r="B64">
        <f>IF(A64="",0,IF(SUMPRODUCT((ISNUMBER('Test 1 mover'!$B$8:$B$17)+ISNUMBER('Test 1 mover'!$C$8:$C$17)&gt;0)*(IF(ISNUMBER('Test 1 mover'!$B$8:$B$17),'Test 1 mover'!$B$8:$B$17,'Test 1 mover'!$E$4)&lt;=A64)*(IF(ISNUMBER('Test 1 mover'!$C$8:$C$17),'Test 1 mover'!$C$8:$C$17,'Test 1 mover'!$F$4)&gt;=A64))&gt;0,1,0))</f>
        <v/>
      </c>
      <c r="C64">
        <f>IF(B64=0,0,IF(SUMPRODUCT((ISNUMBER('Test 1 mover'!$B$8:$B$17)+ISNUMBER('Test 1 mover'!$C$8:$C$17)&gt;0)*(ISNUMBER('Test 1 mover'!$B$8:$B$17)*('Test 1 mover'!$B$8:$B$17=A64)+ISNUMBER('Test 1 mover'!$C$8:$C$17)*('Test 1 mover'!$C$8:$C$17=A64)&gt;0))&gt;0,0,1))</f>
        <v/>
      </c>
      <c r="D64">
        <f>SUM(B$2:B64)</f>
        <v/>
      </c>
      <c r="E64">
        <f>SUM(C$2:C64)</f>
        <v/>
      </c>
    </row>
    <row r="65">
      <c r="A65" s="9">
        <f>IF(ISNUMBER('Test 1 mover'!$E$4),IF('Test 1 mover'!$E$4+63&lt;='Test 1 mover'!$F$4,'Test 1 mover'!$E$4+63,""),"")</f>
        <v/>
      </c>
      <c r="B65">
        <f>IF(A65="",0,IF(SUMPRODUCT((ISNUMBER('Test 1 mover'!$B$8:$B$17)+ISNUMBER('Test 1 mover'!$C$8:$C$17)&gt;0)*(IF(ISNUMBER('Test 1 mover'!$B$8:$B$17),'Test 1 mover'!$B$8:$B$17,'Test 1 mover'!$E$4)&lt;=A65)*(IF(ISNUMBER('Test 1 mover'!$C$8:$C$17),'Test 1 mover'!$C$8:$C$17,'Test 1 mover'!$F$4)&gt;=A65))&gt;0,1,0))</f>
        <v/>
      </c>
      <c r="C65">
        <f>IF(B65=0,0,IF(SUMPRODUCT((ISNUMBER('Test 1 mover'!$B$8:$B$17)+ISNUMBER('Test 1 mover'!$C$8:$C$17)&gt;0)*(ISNUMBER('Test 1 mover'!$B$8:$B$17)*('Test 1 mover'!$B$8:$B$17=A65)+ISNUMBER('Test 1 mover'!$C$8:$C$17)*('Test 1 mover'!$C$8:$C$17=A65)&gt;0))&gt;0,0,1))</f>
        <v/>
      </c>
      <c r="D65">
        <f>SUM(B$2:B65)</f>
        <v/>
      </c>
      <c r="E65">
        <f>SUM(C$2:C65)</f>
        <v/>
      </c>
    </row>
    <row r="66">
      <c r="A66" s="9">
        <f>IF(ISNUMBER('Test 1 mover'!$E$4),IF('Test 1 mover'!$E$4+64&lt;='Test 1 mover'!$F$4,'Test 1 mover'!$E$4+64,""),"")</f>
        <v/>
      </c>
      <c r="B66">
        <f>IF(A66="",0,IF(SUMPRODUCT((ISNUMBER('Test 1 mover'!$B$8:$B$17)+ISNUMBER('Test 1 mover'!$C$8:$C$17)&gt;0)*(IF(ISNUMBER('Test 1 mover'!$B$8:$B$17),'Test 1 mover'!$B$8:$B$17,'Test 1 mover'!$E$4)&lt;=A66)*(IF(ISNUMBER('Test 1 mover'!$C$8:$C$17),'Test 1 mover'!$C$8:$C$17,'Test 1 mover'!$F$4)&gt;=A66))&gt;0,1,0))</f>
        <v/>
      </c>
      <c r="C66">
        <f>IF(B66=0,0,IF(SUMPRODUCT((ISNUMBER('Test 1 mover'!$B$8:$B$17)+ISNUMBER('Test 1 mover'!$C$8:$C$17)&gt;0)*(ISNUMBER('Test 1 mover'!$B$8:$B$17)*('Test 1 mover'!$B$8:$B$17=A66)+ISNUMBER('Test 1 mover'!$C$8:$C$17)*('Test 1 mover'!$C$8:$C$17=A66)&gt;0))&gt;0,0,1))</f>
        <v/>
      </c>
      <c r="D66">
        <f>SUM(B$2:B66)</f>
        <v/>
      </c>
      <c r="E66">
        <f>SUM(C$2:C66)</f>
        <v/>
      </c>
    </row>
    <row r="67">
      <c r="A67" s="9">
        <f>IF(ISNUMBER('Test 1 mover'!$E$4),IF('Test 1 mover'!$E$4+65&lt;='Test 1 mover'!$F$4,'Test 1 mover'!$E$4+65,""),"")</f>
        <v/>
      </c>
      <c r="B67">
        <f>IF(A67="",0,IF(SUMPRODUCT((ISNUMBER('Test 1 mover'!$B$8:$B$17)+ISNUMBER('Test 1 mover'!$C$8:$C$17)&gt;0)*(IF(ISNUMBER('Test 1 mover'!$B$8:$B$17),'Test 1 mover'!$B$8:$B$17,'Test 1 mover'!$E$4)&lt;=A67)*(IF(ISNUMBER('Test 1 mover'!$C$8:$C$17),'Test 1 mover'!$C$8:$C$17,'Test 1 mover'!$F$4)&gt;=A67))&gt;0,1,0))</f>
        <v/>
      </c>
      <c r="C67">
        <f>IF(B67=0,0,IF(SUMPRODUCT((ISNUMBER('Test 1 mover'!$B$8:$B$17)+ISNUMBER('Test 1 mover'!$C$8:$C$17)&gt;0)*(ISNUMBER('Test 1 mover'!$B$8:$B$17)*('Test 1 mover'!$B$8:$B$17=A67)+ISNUMBER('Test 1 mover'!$C$8:$C$17)*('Test 1 mover'!$C$8:$C$17=A67)&gt;0))&gt;0,0,1))</f>
        <v/>
      </c>
      <c r="D67">
        <f>SUM(B$2:B67)</f>
        <v/>
      </c>
      <c r="E67">
        <f>SUM(C$2:C67)</f>
        <v/>
      </c>
    </row>
    <row r="68">
      <c r="A68" s="9">
        <f>IF(ISNUMBER('Test 1 mover'!$E$4),IF('Test 1 mover'!$E$4+66&lt;='Test 1 mover'!$F$4,'Test 1 mover'!$E$4+66,""),"")</f>
        <v/>
      </c>
      <c r="B68">
        <f>IF(A68="",0,IF(SUMPRODUCT((ISNUMBER('Test 1 mover'!$B$8:$B$17)+ISNUMBER('Test 1 mover'!$C$8:$C$17)&gt;0)*(IF(ISNUMBER('Test 1 mover'!$B$8:$B$17),'Test 1 mover'!$B$8:$B$17,'Test 1 mover'!$E$4)&lt;=A68)*(IF(ISNUMBER('Test 1 mover'!$C$8:$C$17),'Test 1 mover'!$C$8:$C$17,'Test 1 mover'!$F$4)&gt;=A68))&gt;0,1,0))</f>
        <v/>
      </c>
      <c r="C68">
        <f>IF(B68=0,0,IF(SUMPRODUCT((ISNUMBER('Test 1 mover'!$B$8:$B$17)+ISNUMBER('Test 1 mover'!$C$8:$C$17)&gt;0)*(ISNUMBER('Test 1 mover'!$B$8:$B$17)*('Test 1 mover'!$B$8:$B$17=A68)+ISNUMBER('Test 1 mover'!$C$8:$C$17)*('Test 1 mover'!$C$8:$C$17=A68)&gt;0))&gt;0,0,1))</f>
        <v/>
      </c>
      <c r="D68">
        <f>SUM(B$2:B68)</f>
        <v/>
      </c>
      <c r="E68">
        <f>SUM(C$2:C68)</f>
        <v/>
      </c>
    </row>
    <row r="69">
      <c r="A69" s="9">
        <f>IF(ISNUMBER('Test 1 mover'!$E$4),IF('Test 1 mover'!$E$4+67&lt;='Test 1 mover'!$F$4,'Test 1 mover'!$E$4+67,""),"")</f>
        <v/>
      </c>
      <c r="B69">
        <f>IF(A69="",0,IF(SUMPRODUCT((ISNUMBER('Test 1 mover'!$B$8:$B$17)+ISNUMBER('Test 1 mover'!$C$8:$C$17)&gt;0)*(IF(ISNUMBER('Test 1 mover'!$B$8:$B$17),'Test 1 mover'!$B$8:$B$17,'Test 1 mover'!$E$4)&lt;=A69)*(IF(ISNUMBER('Test 1 mover'!$C$8:$C$17),'Test 1 mover'!$C$8:$C$17,'Test 1 mover'!$F$4)&gt;=A69))&gt;0,1,0))</f>
        <v/>
      </c>
      <c r="C69">
        <f>IF(B69=0,0,IF(SUMPRODUCT((ISNUMBER('Test 1 mover'!$B$8:$B$17)+ISNUMBER('Test 1 mover'!$C$8:$C$17)&gt;0)*(ISNUMBER('Test 1 mover'!$B$8:$B$17)*('Test 1 mover'!$B$8:$B$17=A69)+ISNUMBER('Test 1 mover'!$C$8:$C$17)*('Test 1 mover'!$C$8:$C$17=A69)&gt;0))&gt;0,0,1))</f>
        <v/>
      </c>
      <c r="D69">
        <f>SUM(B$2:B69)</f>
        <v/>
      </c>
      <c r="E69">
        <f>SUM(C$2:C69)</f>
        <v/>
      </c>
    </row>
    <row r="70">
      <c r="A70" s="9">
        <f>IF(ISNUMBER('Test 1 mover'!$E$4),IF('Test 1 mover'!$E$4+68&lt;='Test 1 mover'!$F$4,'Test 1 mover'!$E$4+68,""),"")</f>
        <v/>
      </c>
      <c r="B70">
        <f>IF(A70="",0,IF(SUMPRODUCT((ISNUMBER('Test 1 mover'!$B$8:$B$17)+ISNUMBER('Test 1 mover'!$C$8:$C$17)&gt;0)*(IF(ISNUMBER('Test 1 mover'!$B$8:$B$17),'Test 1 mover'!$B$8:$B$17,'Test 1 mover'!$E$4)&lt;=A70)*(IF(ISNUMBER('Test 1 mover'!$C$8:$C$17),'Test 1 mover'!$C$8:$C$17,'Test 1 mover'!$F$4)&gt;=A70))&gt;0,1,0))</f>
        <v/>
      </c>
      <c r="C70">
        <f>IF(B70=0,0,IF(SUMPRODUCT((ISNUMBER('Test 1 mover'!$B$8:$B$17)+ISNUMBER('Test 1 mover'!$C$8:$C$17)&gt;0)*(ISNUMBER('Test 1 mover'!$B$8:$B$17)*('Test 1 mover'!$B$8:$B$17=A70)+ISNUMBER('Test 1 mover'!$C$8:$C$17)*('Test 1 mover'!$C$8:$C$17=A70)&gt;0))&gt;0,0,1))</f>
        <v/>
      </c>
      <c r="D70">
        <f>SUM(B$2:B70)</f>
        <v/>
      </c>
      <c r="E70">
        <f>SUM(C$2:C70)</f>
        <v/>
      </c>
    </row>
    <row r="71">
      <c r="A71" s="9">
        <f>IF(ISNUMBER('Test 1 mover'!$E$4),IF('Test 1 mover'!$E$4+69&lt;='Test 1 mover'!$F$4,'Test 1 mover'!$E$4+69,""),"")</f>
        <v/>
      </c>
      <c r="B71">
        <f>IF(A71="",0,IF(SUMPRODUCT((ISNUMBER('Test 1 mover'!$B$8:$B$17)+ISNUMBER('Test 1 mover'!$C$8:$C$17)&gt;0)*(IF(ISNUMBER('Test 1 mover'!$B$8:$B$17),'Test 1 mover'!$B$8:$B$17,'Test 1 mover'!$E$4)&lt;=A71)*(IF(ISNUMBER('Test 1 mover'!$C$8:$C$17),'Test 1 mover'!$C$8:$C$17,'Test 1 mover'!$F$4)&gt;=A71))&gt;0,1,0))</f>
        <v/>
      </c>
      <c r="C71">
        <f>IF(B71=0,0,IF(SUMPRODUCT((ISNUMBER('Test 1 mover'!$B$8:$B$17)+ISNUMBER('Test 1 mover'!$C$8:$C$17)&gt;0)*(ISNUMBER('Test 1 mover'!$B$8:$B$17)*('Test 1 mover'!$B$8:$B$17=A71)+ISNUMBER('Test 1 mover'!$C$8:$C$17)*('Test 1 mover'!$C$8:$C$17=A71)&gt;0))&gt;0,0,1))</f>
        <v/>
      </c>
      <c r="D71">
        <f>SUM(B$2:B71)</f>
        <v/>
      </c>
      <c r="E71">
        <f>SUM(C$2:C71)</f>
        <v/>
      </c>
    </row>
    <row r="72">
      <c r="A72" s="9">
        <f>IF(ISNUMBER('Test 1 mover'!$E$4),IF('Test 1 mover'!$E$4+70&lt;='Test 1 mover'!$F$4,'Test 1 mover'!$E$4+70,""),"")</f>
        <v/>
      </c>
      <c r="B72">
        <f>IF(A72="",0,IF(SUMPRODUCT((ISNUMBER('Test 1 mover'!$B$8:$B$17)+ISNUMBER('Test 1 mover'!$C$8:$C$17)&gt;0)*(IF(ISNUMBER('Test 1 mover'!$B$8:$B$17),'Test 1 mover'!$B$8:$B$17,'Test 1 mover'!$E$4)&lt;=A72)*(IF(ISNUMBER('Test 1 mover'!$C$8:$C$17),'Test 1 mover'!$C$8:$C$17,'Test 1 mover'!$F$4)&gt;=A72))&gt;0,1,0))</f>
        <v/>
      </c>
      <c r="C72">
        <f>IF(B72=0,0,IF(SUMPRODUCT((ISNUMBER('Test 1 mover'!$B$8:$B$17)+ISNUMBER('Test 1 mover'!$C$8:$C$17)&gt;0)*(ISNUMBER('Test 1 mover'!$B$8:$B$17)*('Test 1 mover'!$B$8:$B$17=A72)+ISNUMBER('Test 1 mover'!$C$8:$C$17)*('Test 1 mover'!$C$8:$C$17=A72)&gt;0))&gt;0,0,1))</f>
        <v/>
      </c>
      <c r="D72">
        <f>SUM(B$2:B72)</f>
        <v/>
      </c>
      <c r="E72">
        <f>SUM(C$2:C72)</f>
        <v/>
      </c>
    </row>
    <row r="73">
      <c r="A73" s="9">
        <f>IF(ISNUMBER('Test 1 mover'!$E$4),IF('Test 1 mover'!$E$4+71&lt;='Test 1 mover'!$F$4,'Test 1 mover'!$E$4+71,""),"")</f>
        <v/>
      </c>
      <c r="B73">
        <f>IF(A73="",0,IF(SUMPRODUCT((ISNUMBER('Test 1 mover'!$B$8:$B$17)+ISNUMBER('Test 1 mover'!$C$8:$C$17)&gt;0)*(IF(ISNUMBER('Test 1 mover'!$B$8:$B$17),'Test 1 mover'!$B$8:$B$17,'Test 1 mover'!$E$4)&lt;=A73)*(IF(ISNUMBER('Test 1 mover'!$C$8:$C$17),'Test 1 mover'!$C$8:$C$17,'Test 1 mover'!$F$4)&gt;=A73))&gt;0,1,0))</f>
        <v/>
      </c>
      <c r="C73">
        <f>IF(B73=0,0,IF(SUMPRODUCT((ISNUMBER('Test 1 mover'!$B$8:$B$17)+ISNUMBER('Test 1 mover'!$C$8:$C$17)&gt;0)*(ISNUMBER('Test 1 mover'!$B$8:$B$17)*('Test 1 mover'!$B$8:$B$17=A73)+ISNUMBER('Test 1 mover'!$C$8:$C$17)*('Test 1 mover'!$C$8:$C$17=A73)&gt;0))&gt;0,0,1))</f>
        <v/>
      </c>
      <c r="D73">
        <f>SUM(B$2:B73)</f>
        <v/>
      </c>
      <c r="E73">
        <f>SUM(C$2:C73)</f>
        <v/>
      </c>
    </row>
    <row r="74">
      <c r="A74" s="9">
        <f>IF(ISNUMBER('Test 1 mover'!$E$4),IF('Test 1 mover'!$E$4+72&lt;='Test 1 mover'!$F$4,'Test 1 mover'!$E$4+72,""),"")</f>
        <v/>
      </c>
      <c r="B74">
        <f>IF(A74="",0,IF(SUMPRODUCT((ISNUMBER('Test 1 mover'!$B$8:$B$17)+ISNUMBER('Test 1 mover'!$C$8:$C$17)&gt;0)*(IF(ISNUMBER('Test 1 mover'!$B$8:$B$17),'Test 1 mover'!$B$8:$B$17,'Test 1 mover'!$E$4)&lt;=A74)*(IF(ISNUMBER('Test 1 mover'!$C$8:$C$17),'Test 1 mover'!$C$8:$C$17,'Test 1 mover'!$F$4)&gt;=A74))&gt;0,1,0))</f>
        <v/>
      </c>
      <c r="C74">
        <f>IF(B74=0,0,IF(SUMPRODUCT((ISNUMBER('Test 1 mover'!$B$8:$B$17)+ISNUMBER('Test 1 mover'!$C$8:$C$17)&gt;0)*(ISNUMBER('Test 1 mover'!$B$8:$B$17)*('Test 1 mover'!$B$8:$B$17=A74)+ISNUMBER('Test 1 mover'!$C$8:$C$17)*('Test 1 mover'!$C$8:$C$17=A74)&gt;0))&gt;0,0,1))</f>
        <v/>
      </c>
      <c r="D74">
        <f>SUM(B$2:B74)</f>
        <v/>
      </c>
      <c r="E74">
        <f>SUM(C$2:C74)</f>
        <v/>
      </c>
    </row>
    <row r="75">
      <c r="A75" s="9">
        <f>IF(ISNUMBER('Test 1 mover'!$E$4),IF('Test 1 mover'!$E$4+73&lt;='Test 1 mover'!$F$4,'Test 1 mover'!$E$4+73,""),"")</f>
        <v/>
      </c>
      <c r="B75">
        <f>IF(A75="",0,IF(SUMPRODUCT((ISNUMBER('Test 1 mover'!$B$8:$B$17)+ISNUMBER('Test 1 mover'!$C$8:$C$17)&gt;0)*(IF(ISNUMBER('Test 1 mover'!$B$8:$B$17),'Test 1 mover'!$B$8:$B$17,'Test 1 mover'!$E$4)&lt;=A75)*(IF(ISNUMBER('Test 1 mover'!$C$8:$C$17),'Test 1 mover'!$C$8:$C$17,'Test 1 mover'!$F$4)&gt;=A75))&gt;0,1,0))</f>
        <v/>
      </c>
      <c r="C75">
        <f>IF(B75=0,0,IF(SUMPRODUCT((ISNUMBER('Test 1 mover'!$B$8:$B$17)+ISNUMBER('Test 1 mover'!$C$8:$C$17)&gt;0)*(ISNUMBER('Test 1 mover'!$B$8:$B$17)*('Test 1 mover'!$B$8:$B$17=A75)+ISNUMBER('Test 1 mover'!$C$8:$C$17)*('Test 1 mover'!$C$8:$C$17=A75)&gt;0))&gt;0,0,1))</f>
        <v/>
      </c>
      <c r="D75">
        <f>SUM(B$2:B75)</f>
        <v/>
      </c>
      <c r="E75">
        <f>SUM(C$2:C75)</f>
        <v/>
      </c>
    </row>
    <row r="76">
      <c r="A76" s="9">
        <f>IF(ISNUMBER('Test 1 mover'!$E$4),IF('Test 1 mover'!$E$4+74&lt;='Test 1 mover'!$F$4,'Test 1 mover'!$E$4+74,""),"")</f>
        <v/>
      </c>
      <c r="B76">
        <f>IF(A76="",0,IF(SUMPRODUCT((ISNUMBER('Test 1 mover'!$B$8:$B$17)+ISNUMBER('Test 1 mover'!$C$8:$C$17)&gt;0)*(IF(ISNUMBER('Test 1 mover'!$B$8:$B$17),'Test 1 mover'!$B$8:$B$17,'Test 1 mover'!$E$4)&lt;=A76)*(IF(ISNUMBER('Test 1 mover'!$C$8:$C$17),'Test 1 mover'!$C$8:$C$17,'Test 1 mover'!$F$4)&gt;=A76))&gt;0,1,0))</f>
        <v/>
      </c>
      <c r="C76">
        <f>IF(B76=0,0,IF(SUMPRODUCT((ISNUMBER('Test 1 mover'!$B$8:$B$17)+ISNUMBER('Test 1 mover'!$C$8:$C$17)&gt;0)*(ISNUMBER('Test 1 mover'!$B$8:$B$17)*('Test 1 mover'!$B$8:$B$17=A76)+ISNUMBER('Test 1 mover'!$C$8:$C$17)*('Test 1 mover'!$C$8:$C$17=A76)&gt;0))&gt;0,0,1))</f>
        <v/>
      </c>
      <c r="D76">
        <f>SUM(B$2:B76)</f>
        <v/>
      </c>
      <c r="E76">
        <f>SUM(C$2:C76)</f>
        <v/>
      </c>
    </row>
    <row r="77">
      <c r="A77" s="9">
        <f>IF(ISNUMBER('Test 1 mover'!$E$4),IF('Test 1 mover'!$E$4+75&lt;='Test 1 mover'!$F$4,'Test 1 mover'!$E$4+75,""),"")</f>
        <v/>
      </c>
      <c r="B77">
        <f>IF(A77="",0,IF(SUMPRODUCT((ISNUMBER('Test 1 mover'!$B$8:$B$17)+ISNUMBER('Test 1 mover'!$C$8:$C$17)&gt;0)*(IF(ISNUMBER('Test 1 mover'!$B$8:$B$17),'Test 1 mover'!$B$8:$B$17,'Test 1 mover'!$E$4)&lt;=A77)*(IF(ISNUMBER('Test 1 mover'!$C$8:$C$17),'Test 1 mover'!$C$8:$C$17,'Test 1 mover'!$F$4)&gt;=A77))&gt;0,1,0))</f>
        <v/>
      </c>
      <c r="C77">
        <f>IF(B77=0,0,IF(SUMPRODUCT((ISNUMBER('Test 1 mover'!$B$8:$B$17)+ISNUMBER('Test 1 mover'!$C$8:$C$17)&gt;0)*(ISNUMBER('Test 1 mover'!$B$8:$B$17)*('Test 1 mover'!$B$8:$B$17=A77)+ISNUMBER('Test 1 mover'!$C$8:$C$17)*('Test 1 mover'!$C$8:$C$17=A77)&gt;0))&gt;0,0,1))</f>
        <v/>
      </c>
      <c r="D77">
        <f>SUM(B$2:B77)</f>
        <v/>
      </c>
      <c r="E77">
        <f>SUM(C$2:C77)</f>
        <v/>
      </c>
    </row>
    <row r="78">
      <c r="A78" s="9">
        <f>IF(ISNUMBER('Test 1 mover'!$E$4),IF('Test 1 mover'!$E$4+76&lt;='Test 1 mover'!$F$4,'Test 1 mover'!$E$4+76,""),"")</f>
        <v/>
      </c>
      <c r="B78">
        <f>IF(A78="",0,IF(SUMPRODUCT((ISNUMBER('Test 1 mover'!$B$8:$B$17)+ISNUMBER('Test 1 mover'!$C$8:$C$17)&gt;0)*(IF(ISNUMBER('Test 1 mover'!$B$8:$B$17),'Test 1 mover'!$B$8:$B$17,'Test 1 mover'!$E$4)&lt;=A78)*(IF(ISNUMBER('Test 1 mover'!$C$8:$C$17),'Test 1 mover'!$C$8:$C$17,'Test 1 mover'!$F$4)&gt;=A78))&gt;0,1,0))</f>
        <v/>
      </c>
      <c r="C78">
        <f>IF(B78=0,0,IF(SUMPRODUCT((ISNUMBER('Test 1 mover'!$B$8:$B$17)+ISNUMBER('Test 1 mover'!$C$8:$C$17)&gt;0)*(ISNUMBER('Test 1 mover'!$B$8:$B$17)*('Test 1 mover'!$B$8:$B$17=A78)+ISNUMBER('Test 1 mover'!$C$8:$C$17)*('Test 1 mover'!$C$8:$C$17=A78)&gt;0))&gt;0,0,1))</f>
        <v/>
      </c>
      <c r="D78">
        <f>SUM(B$2:B78)</f>
        <v/>
      </c>
      <c r="E78">
        <f>SUM(C$2:C78)</f>
        <v/>
      </c>
    </row>
    <row r="79">
      <c r="A79" s="9">
        <f>IF(ISNUMBER('Test 1 mover'!$E$4),IF('Test 1 mover'!$E$4+77&lt;='Test 1 mover'!$F$4,'Test 1 mover'!$E$4+77,""),"")</f>
        <v/>
      </c>
      <c r="B79">
        <f>IF(A79="",0,IF(SUMPRODUCT((ISNUMBER('Test 1 mover'!$B$8:$B$17)+ISNUMBER('Test 1 mover'!$C$8:$C$17)&gt;0)*(IF(ISNUMBER('Test 1 mover'!$B$8:$B$17),'Test 1 mover'!$B$8:$B$17,'Test 1 mover'!$E$4)&lt;=A79)*(IF(ISNUMBER('Test 1 mover'!$C$8:$C$17),'Test 1 mover'!$C$8:$C$17,'Test 1 mover'!$F$4)&gt;=A79))&gt;0,1,0))</f>
        <v/>
      </c>
      <c r="C79">
        <f>IF(B79=0,0,IF(SUMPRODUCT((ISNUMBER('Test 1 mover'!$B$8:$B$17)+ISNUMBER('Test 1 mover'!$C$8:$C$17)&gt;0)*(ISNUMBER('Test 1 mover'!$B$8:$B$17)*('Test 1 mover'!$B$8:$B$17=A79)+ISNUMBER('Test 1 mover'!$C$8:$C$17)*('Test 1 mover'!$C$8:$C$17=A79)&gt;0))&gt;0,0,1))</f>
        <v/>
      </c>
      <c r="D79">
        <f>SUM(B$2:B79)</f>
        <v/>
      </c>
      <c r="E79">
        <f>SUM(C$2:C79)</f>
        <v/>
      </c>
    </row>
    <row r="80">
      <c r="A80" s="9">
        <f>IF(ISNUMBER('Test 1 mover'!$E$4),IF('Test 1 mover'!$E$4+78&lt;='Test 1 mover'!$F$4,'Test 1 mover'!$E$4+78,""),"")</f>
        <v/>
      </c>
      <c r="B80">
        <f>IF(A80="",0,IF(SUMPRODUCT((ISNUMBER('Test 1 mover'!$B$8:$B$17)+ISNUMBER('Test 1 mover'!$C$8:$C$17)&gt;0)*(IF(ISNUMBER('Test 1 mover'!$B$8:$B$17),'Test 1 mover'!$B$8:$B$17,'Test 1 mover'!$E$4)&lt;=A80)*(IF(ISNUMBER('Test 1 mover'!$C$8:$C$17),'Test 1 mover'!$C$8:$C$17,'Test 1 mover'!$F$4)&gt;=A80))&gt;0,1,0))</f>
        <v/>
      </c>
      <c r="C80">
        <f>IF(B80=0,0,IF(SUMPRODUCT((ISNUMBER('Test 1 mover'!$B$8:$B$17)+ISNUMBER('Test 1 mover'!$C$8:$C$17)&gt;0)*(ISNUMBER('Test 1 mover'!$B$8:$B$17)*('Test 1 mover'!$B$8:$B$17=A80)+ISNUMBER('Test 1 mover'!$C$8:$C$17)*('Test 1 mover'!$C$8:$C$17=A80)&gt;0))&gt;0,0,1))</f>
        <v/>
      </c>
      <c r="D80">
        <f>SUM(B$2:B80)</f>
        <v/>
      </c>
      <c r="E80">
        <f>SUM(C$2:C80)</f>
        <v/>
      </c>
    </row>
    <row r="81">
      <c r="A81" s="9">
        <f>IF(ISNUMBER('Test 1 mover'!$E$4),IF('Test 1 mover'!$E$4+79&lt;='Test 1 mover'!$F$4,'Test 1 mover'!$E$4+79,""),"")</f>
        <v/>
      </c>
      <c r="B81">
        <f>IF(A81="",0,IF(SUMPRODUCT((ISNUMBER('Test 1 mover'!$B$8:$B$17)+ISNUMBER('Test 1 mover'!$C$8:$C$17)&gt;0)*(IF(ISNUMBER('Test 1 mover'!$B$8:$B$17),'Test 1 mover'!$B$8:$B$17,'Test 1 mover'!$E$4)&lt;=A81)*(IF(ISNUMBER('Test 1 mover'!$C$8:$C$17),'Test 1 mover'!$C$8:$C$17,'Test 1 mover'!$F$4)&gt;=A81))&gt;0,1,0))</f>
        <v/>
      </c>
      <c r="C81">
        <f>IF(B81=0,0,IF(SUMPRODUCT((ISNUMBER('Test 1 mover'!$B$8:$B$17)+ISNUMBER('Test 1 mover'!$C$8:$C$17)&gt;0)*(ISNUMBER('Test 1 mover'!$B$8:$B$17)*('Test 1 mover'!$B$8:$B$17=A81)+ISNUMBER('Test 1 mover'!$C$8:$C$17)*('Test 1 mover'!$C$8:$C$17=A81)&gt;0))&gt;0,0,1))</f>
        <v/>
      </c>
      <c r="D81">
        <f>SUM(B$2:B81)</f>
        <v/>
      </c>
      <c r="E81">
        <f>SUM(C$2:C81)</f>
        <v/>
      </c>
    </row>
    <row r="82">
      <c r="A82" s="9">
        <f>IF(ISNUMBER('Test 1 mover'!$E$4),IF('Test 1 mover'!$E$4+80&lt;='Test 1 mover'!$F$4,'Test 1 mover'!$E$4+80,""),"")</f>
        <v/>
      </c>
      <c r="B82">
        <f>IF(A82="",0,IF(SUMPRODUCT((ISNUMBER('Test 1 mover'!$B$8:$B$17)+ISNUMBER('Test 1 mover'!$C$8:$C$17)&gt;0)*(IF(ISNUMBER('Test 1 mover'!$B$8:$B$17),'Test 1 mover'!$B$8:$B$17,'Test 1 mover'!$E$4)&lt;=A82)*(IF(ISNUMBER('Test 1 mover'!$C$8:$C$17),'Test 1 mover'!$C$8:$C$17,'Test 1 mover'!$F$4)&gt;=A82))&gt;0,1,0))</f>
        <v/>
      </c>
      <c r="C82">
        <f>IF(B82=0,0,IF(SUMPRODUCT((ISNUMBER('Test 1 mover'!$B$8:$B$17)+ISNUMBER('Test 1 mover'!$C$8:$C$17)&gt;0)*(ISNUMBER('Test 1 mover'!$B$8:$B$17)*('Test 1 mover'!$B$8:$B$17=A82)+ISNUMBER('Test 1 mover'!$C$8:$C$17)*('Test 1 mover'!$C$8:$C$17=A82)&gt;0))&gt;0,0,1))</f>
        <v/>
      </c>
      <c r="D82">
        <f>SUM(B$2:B82)</f>
        <v/>
      </c>
      <c r="E82">
        <f>SUM(C$2:C82)</f>
        <v/>
      </c>
    </row>
    <row r="83">
      <c r="A83" s="9">
        <f>IF(ISNUMBER('Test 1 mover'!$E$4),IF('Test 1 mover'!$E$4+81&lt;='Test 1 mover'!$F$4,'Test 1 mover'!$E$4+81,""),"")</f>
        <v/>
      </c>
      <c r="B83">
        <f>IF(A83="",0,IF(SUMPRODUCT((ISNUMBER('Test 1 mover'!$B$8:$B$17)+ISNUMBER('Test 1 mover'!$C$8:$C$17)&gt;0)*(IF(ISNUMBER('Test 1 mover'!$B$8:$B$17),'Test 1 mover'!$B$8:$B$17,'Test 1 mover'!$E$4)&lt;=A83)*(IF(ISNUMBER('Test 1 mover'!$C$8:$C$17),'Test 1 mover'!$C$8:$C$17,'Test 1 mover'!$F$4)&gt;=A83))&gt;0,1,0))</f>
        <v/>
      </c>
      <c r="C83">
        <f>IF(B83=0,0,IF(SUMPRODUCT((ISNUMBER('Test 1 mover'!$B$8:$B$17)+ISNUMBER('Test 1 mover'!$C$8:$C$17)&gt;0)*(ISNUMBER('Test 1 mover'!$B$8:$B$17)*('Test 1 mover'!$B$8:$B$17=A83)+ISNUMBER('Test 1 mover'!$C$8:$C$17)*('Test 1 mover'!$C$8:$C$17=A83)&gt;0))&gt;0,0,1))</f>
        <v/>
      </c>
      <c r="D83">
        <f>SUM(B$2:B83)</f>
        <v/>
      </c>
      <c r="E83">
        <f>SUM(C$2:C83)</f>
        <v/>
      </c>
    </row>
    <row r="84">
      <c r="A84" s="9">
        <f>IF(ISNUMBER('Test 1 mover'!$E$4),IF('Test 1 mover'!$E$4+82&lt;='Test 1 mover'!$F$4,'Test 1 mover'!$E$4+82,""),"")</f>
        <v/>
      </c>
      <c r="B84">
        <f>IF(A84="",0,IF(SUMPRODUCT((ISNUMBER('Test 1 mover'!$B$8:$B$17)+ISNUMBER('Test 1 mover'!$C$8:$C$17)&gt;0)*(IF(ISNUMBER('Test 1 mover'!$B$8:$B$17),'Test 1 mover'!$B$8:$B$17,'Test 1 mover'!$E$4)&lt;=A84)*(IF(ISNUMBER('Test 1 mover'!$C$8:$C$17),'Test 1 mover'!$C$8:$C$17,'Test 1 mover'!$F$4)&gt;=A84))&gt;0,1,0))</f>
        <v/>
      </c>
      <c r="C84">
        <f>IF(B84=0,0,IF(SUMPRODUCT((ISNUMBER('Test 1 mover'!$B$8:$B$17)+ISNUMBER('Test 1 mover'!$C$8:$C$17)&gt;0)*(ISNUMBER('Test 1 mover'!$B$8:$B$17)*('Test 1 mover'!$B$8:$B$17=A84)+ISNUMBER('Test 1 mover'!$C$8:$C$17)*('Test 1 mover'!$C$8:$C$17=A84)&gt;0))&gt;0,0,1))</f>
        <v/>
      </c>
      <c r="D84">
        <f>SUM(B$2:B84)</f>
        <v/>
      </c>
      <c r="E84">
        <f>SUM(C$2:C84)</f>
        <v/>
      </c>
    </row>
    <row r="85">
      <c r="A85" s="9">
        <f>IF(ISNUMBER('Test 1 mover'!$E$4),IF('Test 1 mover'!$E$4+83&lt;='Test 1 mover'!$F$4,'Test 1 mover'!$E$4+83,""),"")</f>
        <v/>
      </c>
      <c r="B85">
        <f>IF(A85="",0,IF(SUMPRODUCT((ISNUMBER('Test 1 mover'!$B$8:$B$17)+ISNUMBER('Test 1 mover'!$C$8:$C$17)&gt;0)*(IF(ISNUMBER('Test 1 mover'!$B$8:$B$17),'Test 1 mover'!$B$8:$B$17,'Test 1 mover'!$E$4)&lt;=A85)*(IF(ISNUMBER('Test 1 mover'!$C$8:$C$17),'Test 1 mover'!$C$8:$C$17,'Test 1 mover'!$F$4)&gt;=A85))&gt;0,1,0))</f>
        <v/>
      </c>
      <c r="C85">
        <f>IF(B85=0,0,IF(SUMPRODUCT((ISNUMBER('Test 1 mover'!$B$8:$B$17)+ISNUMBER('Test 1 mover'!$C$8:$C$17)&gt;0)*(ISNUMBER('Test 1 mover'!$B$8:$B$17)*('Test 1 mover'!$B$8:$B$17=A85)+ISNUMBER('Test 1 mover'!$C$8:$C$17)*('Test 1 mover'!$C$8:$C$17=A85)&gt;0))&gt;0,0,1))</f>
        <v/>
      </c>
      <c r="D85">
        <f>SUM(B$2:B85)</f>
        <v/>
      </c>
      <c r="E85">
        <f>SUM(C$2:C85)</f>
        <v/>
      </c>
    </row>
    <row r="86">
      <c r="A86" s="9">
        <f>IF(ISNUMBER('Test 1 mover'!$E$4),IF('Test 1 mover'!$E$4+84&lt;='Test 1 mover'!$F$4,'Test 1 mover'!$E$4+84,""),"")</f>
        <v/>
      </c>
      <c r="B86">
        <f>IF(A86="",0,IF(SUMPRODUCT((ISNUMBER('Test 1 mover'!$B$8:$B$17)+ISNUMBER('Test 1 mover'!$C$8:$C$17)&gt;0)*(IF(ISNUMBER('Test 1 mover'!$B$8:$B$17),'Test 1 mover'!$B$8:$B$17,'Test 1 mover'!$E$4)&lt;=A86)*(IF(ISNUMBER('Test 1 mover'!$C$8:$C$17),'Test 1 mover'!$C$8:$C$17,'Test 1 mover'!$F$4)&gt;=A86))&gt;0,1,0))</f>
        <v/>
      </c>
      <c r="C86">
        <f>IF(B86=0,0,IF(SUMPRODUCT((ISNUMBER('Test 1 mover'!$B$8:$B$17)+ISNUMBER('Test 1 mover'!$C$8:$C$17)&gt;0)*(ISNUMBER('Test 1 mover'!$B$8:$B$17)*('Test 1 mover'!$B$8:$B$17=A86)+ISNUMBER('Test 1 mover'!$C$8:$C$17)*('Test 1 mover'!$C$8:$C$17=A86)&gt;0))&gt;0,0,1))</f>
        <v/>
      </c>
      <c r="D86">
        <f>SUM(B$2:B86)</f>
        <v/>
      </c>
      <c r="E86">
        <f>SUM(C$2:C86)</f>
        <v/>
      </c>
    </row>
    <row r="87">
      <c r="A87" s="9">
        <f>IF(ISNUMBER('Test 1 mover'!$E$4),IF('Test 1 mover'!$E$4+85&lt;='Test 1 mover'!$F$4,'Test 1 mover'!$E$4+85,""),"")</f>
        <v/>
      </c>
      <c r="B87">
        <f>IF(A87="",0,IF(SUMPRODUCT((ISNUMBER('Test 1 mover'!$B$8:$B$17)+ISNUMBER('Test 1 mover'!$C$8:$C$17)&gt;0)*(IF(ISNUMBER('Test 1 mover'!$B$8:$B$17),'Test 1 mover'!$B$8:$B$17,'Test 1 mover'!$E$4)&lt;=A87)*(IF(ISNUMBER('Test 1 mover'!$C$8:$C$17),'Test 1 mover'!$C$8:$C$17,'Test 1 mover'!$F$4)&gt;=A87))&gt;0,1,0))</f>
        <v/>
      </c>
      <c r="C87">
        <f>IF(B87=0,0,IF(SUMPRODUCT((ISNUMBER('Test 1 mover'!$B$8:$B$17)+ISNUMBER('Test 1 mover'!$C$8:$C$17)&gt;0)*(ISNUMBER('Test 1 mover'!$B$8:$B$17)*('Test 1 mover'!$B$8:$B$17=A87)+ISNUMBER('Test 1 mover'!$C$8:$C$17)*('Test 1 mover'!$C$8:$C$17=A87)&gt;0))&gt;0,0,1))</f>
        <v/>
      </c>
      <c r="D87">
        <f>SUM(B$2:B87)</f>
        <v/>
      </c>
      <c r="E87">
        <f>SUM(C$2:C87)</f>
        <v/>
      </c>
    </row>
    <row r="88">
      <c r="A88" s="9">
        <f>IF(ISNUMBER('Test 1 mover'!$E$4),IF('Test 1 mover'!$E$4+86&lt;='Test 1 mover'!$F$4,'Test 1 mover'!$E$4+86,""),"")</f>
        <v/>
      </c>
      <c r="B88">
        <f>IF(A88="",0,IF(SUMPRODUCT((ISNUMBER('Test 1 mover'!$B$8:$B$17)+ISNUMBER('Test 1 mover'!$C$8:$C$17)&gt;0)*(IF(ISNUMBER('Test 1 mover'!$B$8:$B$17),'Test 1 mover'!$B$8:$B$17,'Test 1 mover'!$E$4)&lt;=A88)*(IF(ISNUMBER('Test 1 mover'!$C$8:$C$17),'Test 1 mover'!$C$8:$C$17,'Test 1 mover'!$F$4)&gt;=A88))&gt;0,1,0))</f>
        <v/>
      </c>
      <c r="C88">
        <f>IF(B88=0,0,IF(SUMPRODUCT((ISNUMBER('Test 1 mover'!$B$8:$B$17)+ISNUMBER('Test 1 mover'!$C$8:$C$17)&gt;0)*(ISNUMBER('Test 1 mover'!$B$8:$B$17)*('Test 1 mover'!$B$8:$B$17=A88)+ISNUMBER('Test 1 mover'!$C$8:$C$17)*('Test 1 mover'!$C$8:$C$17=A88)&gt;0))&gt;0,0,1))</f>
        <v/>
      </c>
      <c r="D88">
        <f>SUM(B$2:B88)</f>
        <v/>
      </c>
      <c r="E88">
        <f>SUM(C$2:C88)</f>
        <v/>
      </c>
    </row>
    <row r="89">
      <c r="A89" s="9">
        <f>IF(ISNUMBER('Test 1 mover'!$E$4),IF('Test 1 mover'!$E$4+87&lt;='Test 1 mover'!$F$4,'Test 1 mover'!$E$4+87,""),"")</f>
        <v/>
      </c>
      <c r="B89">
        <f>IF(A89="",0,IF(SUMPRODUCT((ISNUMBER('Test 1 mover'!$B$8:$B$17)+ISNUMBER('Test 1 mover'!$C$8:$C$17)&gt;0)*(IF(ISNUMBER('Test 1 mover'!$B$8:$B$17),'Test 1 mover'!$B$8:$B$17,'Test 1 mover'!$E$4)&lt;=A89)*(IF(ISNUMBER('Test 1 mover'!$C$8:$C$17),'Test 1 mover'!$C$8:$C$17,'Test 1 mover'!$F$4)&gt;=A89))&gt;0,1,0))</f>
        <v/>
      </c>
      <c r="C89">
        <f>IF(B89=0,0,IF(SUMPRODUCT((ISNUMBER('Test 1 mover'!$B$8:$B$17)+ISNUMBER('Test 1 mover'!$C$8:$C$17)&gt;0)*(ISNUMBER('Test 1 mover'!$B$8:$B$17)*('Test 1 mover'!$B$8:$B$17=A89)+ISNUMBER('Test 1 mover'!$C$8:$C$17)*('Test 1 mover'!$C$8:$C$17=A89)&gt;0))&gt;0,0,1))</f>
        <v/>
      </c>
      <c r="D89">
        <f>SUM(B$2:B89)</f>
        <v/>
      </c>
      <c r="E89">
        <f>SUM(C$2:C89)</f>
        <v/>
      </c>
    </row>
    <row r="90">
      <c r="A90" s="9">
        <f>IF(ISNUMBER('Test 1 mover'!$E$4),IF('Test 1 mover'!$E$4+88&lt;='Test 1 mover'!$F$4,'Test 1 mover'!$E$4+88,""),"")</f>
        <v/>
      </c>
      <c r="B90">
        <f>IF(A90="",0,IF(SUMPRODUCT((ISNUMBER('Test 1 mover'!$B$8:$B$17)+ISNUMBER('Test 1 mover'!$C$8:$C$17)&gt;0)*(IF(ISNUMBER('Test 1 mover'!$B$8:$B$17),'Test 1 mover'!$B$8:$B$17,'Test 1 mover'!$E$4)&lt;=A90)*(IF(ISNUMBER('Test 1 mover'!$C$8:$C$17),'Test 1 mover'!$C$8:$C$17,'Test 1 mover'!$F$4)&gt;=A90))&gt;0,1,0))</f>
        <v/>
      </c>
      <c r="C90">
        <f>IF(B90=0,0,IF(SUMPRODUCT((ISNUMBER('Test 1 mover'!$B$8:$B$17)+ISNUMBER('Test 1 mover'!$C$8:$C$17)&gt;0)*(ISNUMBER('Test 1 mover'!$B$8:$B$17)*('Test 1 mover'!$B$8:$B$17=A90)+ISNUMBER('Test 1 mover'!$C$8:$C$17)*('Test 1 mover'!$C$8:$C$17=A90)&gt;0))&gt;0,0,1))</f>
        <v/>
      </c>
      <c r="D90">
        <f>SUM(B$2:B90)</f>
        <v/>
      </c>
      <c r="E90">
        <f>SUM(C$2:C90)</f>
        <v/>
      </c>
    </row>
    <row r="91">
      <c r="A91" s="9">
        <f>IF(ISNUMBER('Test 1 mover'!$E$4),IF('Test 1 mover'!$E$4+89&lt;='Test 1 mover'!$F$4,'Test 1 mover'!$E$4+89,""),"")</f>
        <v/>
      </c>
      <c r="B91">
        <f>IF(A91="",0,IF(SUMPRODUCT((ISNUMBER('Test 1 mover'!$B$8:$B$17)+ISNUMBER('Test 1 mover'!$C$8:$C$17)&gt;0)*(IF(ISNUMBER('Test 1 mover'!$B$8:$B$17),'Test 1 mover'!$B$8:$B$17,'Test 1 mover'!$E$4)&lt;=A91)*(IF(ISNUMBER('Test 1 mover'!$C$8:$C$17),'Test 1 mover'!$C$8:$C$17,'Test 1 mover'!$F$4)&gt;=A91))&gt;0,1,0))</f>
        <v/>
      </c>
      <c r="C91">
        <f>IF(B91=0,0,IF(SUMPRODUCT((ISNUMBER('Test 1 mover'!$B$8:$B$17)+ISNUMBER('Test 1 mover'!$C$8:$C$17)&gt;0)*(ISNUMBER('Test 1 mover'!$B$8:$B$17)*('Test 1 mover'!$B$8:$B$17=A91)+ISNUMBER('Test 1 mover'!$C$8:$C$17)*('Test 1 mover'!$C$8:$C$17=A91)&gt;0))&gt;0,0,1))</f>
        <v/>
      </c>
      <c r="D91">
        <f>SUM(B$2:B91)</f>
        <v/>
      </c>
      <c r="E91">
        <f>SUM(C$2:C91)</f>
        <v/>
      </c>
    </row>
    <row r="92">
      <c r="A92" s="9">
        <f>IF(ISNUMBER('Test 1 mover'!$E$4),IF('Test 1 mover'!$E$4+90&lt;='Test 1 mover'!$F$4,'Test 1 mover'!$E$4+90,""),"")</f>
        <v/>
      </c>
      <c r="B92">
        <f>IF(A92="",0,IF(SUMPRODUCT((ISNUMBER('Test 1 mover'!$B$8:$B$17)+ISNUMBER('Test 1 mover'!$C$8:$C$17)&gt;0)*(IF(ISNUMBER('Test 1 mover'!$B$8:$B$17),'Test 1 mover'!$B$8:$B$17,'Test 1 mover'!$E$4)&lt;=A92)*(IF(ISNUMBER('Test 1 mover'!$C$8:$C$17),'Test 1 mover'!$C$8:$C$17,'Test 1 mover'!$F$4)&gt;=A92))&gt;0,1,0))</f>
        <v/>
      </c>
      <c r="C92">
        <f>IF(B92=0,0,IF(SUMPRODUCT((ISNUMBER('Test 1 mover'!$B$8:$B$17)+ISNUMBER('Test 1 mover'!$C$8:$C$17)&gt;0)*(ISNUMBER('Test 1 mover'!$B$8:$B$17)*('Test 1 mover'!$B$8:$B$17=A92)+ISNUMBER('Test 1 mover'!$C$8:$C$17)*('Test 1 mover'!$C$8:$C$17=A92)&gt;0))&gt;0,0,1))</f>
        <v/>
      </c>
      <c r="D92">
        <f>SUM(B$2:B92)</f>
        <v/>
      </c>
      <c r="E92">
        <f>SUM(C$2:C92)</f>
        <v/>
      </c>
    </row>
    <row r="93">
      <c r="A93" s="9">
        <f>IF(ISNUMBER('Test 1 mover'!$E$4),IF('Test 1 mover'!$E$4+91&lt;='Test 1 mover'!$F$4,'Test 1 mover'!$E$4+91,""),"")</f>
        <v/>
      </c>
      <c r="B93">
        <f>IF(A93="",0,IF(SUMPRODUCT((ISNUMBER('Test 1 mover'!$B$8:$B$17)+ISNUMBER('Test 1 mover'!$C$8:$C$17)&gt;0)*(IF(ISNUMBER('Test 1 mover'!$B$8:$B$17),'Test 1 mover'!$B$8:$B$17,'Test 1 mover'!$E$4)&lt;=A93)*(IF(ISNUMBER('Test 1 mover'!$C$8:$C$17),'Test 1 mover'!$C$8:$C$17,'Test 1 mover'!$F$4)&gt;=A93))&gt;0,1,0))</f>
        <v/>
      </c>
      <c r="C93">
        <f>IF(B93=0,0,IF(SUMPRODUCT((ISNUMBER('Test 1 mover'!$B$8:$B$17)+ISNUMBER('Test 1 mover'!$C$8:$C$17)&gt;0)*(ISNUMBER('Test 1 mover'!$B$8:$B$17)*('Test 1 mover'!$B$8:$B$17=A93)+ISNUMBER('Test 1 mover'!$C$8:$C$17)*('Test 1 mover'!$C$8:$C$17=A93)&gt;0))&gt;0,0,1))</f>
        <v/>
      </c>
      <c r="D93">
        <f>SUM(B$2:B93)</f>
        <v/>
      </c>
      <c r="E93">
        <f>SUM(C$2:C93)</f>
        <v/>
      </c>
    </row>
    <row r="94">
      <c r="A94" s="9">
        <f>IF(ISNUMBER('Test 1 mover'!$E$4),IF('Test 1 mover'!$E$4+92&lt;='Test 1 mover'!$F$4,'Test 1 mover'!$E$4+92,""),"")</f>
        <v/>
      </c>
      <c r="B94">
        <f>IF(A94="",0,IF(SUMPRODUCT((ISNUMBER('Test 1 mover'!$B$8:$B$17)+ISNUMBER('Test 1 mover'!$C$8:$C$17)&gt;0)*(IF(ISNUMBER('Test 1 mover'!$B$8:$B$17),'Test 1 mover'!$B$8:$B$17,'Test 1 mover'!$E$4)&lt;=A94)*(IF(ISNUMBER('Test 1 mover'!$C$8:$C$17),'Test 1 mover'!$C$8:$C$17,'Test 1 mover'!$F$4)&gt;=A94))&gt;0,1,0))</f>
        <v/>
      </c>
      <c r="C94">
        <f>IF(B94=0,0,IF(SUMPRODUCT((ISNUMBER('Test 1 mover'!$B$8:$B$17)+ISNUMBER('Test 1 mover'!$C$8:$C$17)&gt;0)*(ISNUMBER('Test 1 mover'!$B$8:$B$17)*('Test 1 mover'!$B$8:$B$17=A94)+ISNUMBER('Test 1 mover'!$C$8:$C$17)*('Test 1 mover'!$C$8:$C$17=A94)&gt;0))&gt;0,0,1))</f>
        <v/>
      </c>
      <c r="D94">
        <f>SUM(B$2:B94)</f>
        <v/>
      </c>
      <c r="E94">
        <f>SUM(C$2:C94)</f>
        <v/>
      </c>
    </row>
    <row r="95">
      <c r="A95" s="9">
        <f>IF(ISNUMBER('Test 1 mover'!$E$4),IF('Test 1 mover'!$E$4+93&lt;='Test 1 mover'!$F$4,'Test 1 mover'!$E$4+93,""),"")</f>
        <v/>
      </c>
      <c r="B95">
        <f>IF(A95="",0,IF(SUMPRODUCT((ISNUMBER('Test 1 mover'!$B$8:$B$17)+ISNUMBER('Test 1 mover'!$C$8:$C$17)&gt;0)*(IF(ISNUMBER('Test 1 mover'!$B$8:$B$17),'Test 1 mover'!$B$8:$B$17,'Test 1 mover'!$E$4)&lt;=A95)*(IF(ISNUMBER('Test 1 mover'!$C$8:$C$17),'Test 1 mover'!$C$8:$C$17,'Test 1 mover'!$F$4)&gt;=A95))&gt;0,1,0))</f>
        <v/>
      </c>
      <c r="C95">
        <f>IF(B95=0,0,IF(SUMPRODUCT((ISNUMBER('Test 1 mover'!$B$8:$B$17)+ISNUMBER('Test 1 mover'!$C$8:$C$17)&gt;0)*(ISNUMBER('Test 1 mover'!$B$8:$B$17)*('Test 1 mover'!$B$8:$B$17=A95)+ISNUMBER('Test 1 mover'!$C$8:$C$17)*('Test 1 mover'!$C$8:$C$17=A95)&gt;0))&gt;0,0,1))</f>
        <v/>
      </c>
      <c r="D95">
        <f>SUM(B$2:B95)</f>
        <v/>
      </c>
      <c r="E95">
        <f>SUM(C$2:C95)</f>
        <v/>
      </c>
    </row>
    <row r="96">
      <c r="A96" s="9">
        <f>IF(ISNUMBER('Test 1 mover'!$E$4),IF('Test 1 mover'!$E$4+94&lt;='Test 1 mover'!$F$4,'Test 1 mover'!$E$4+94,""),"")</f>
        <v/>
      </c>
      <c r="B96">
        <f>IF(A96="",0,IF(SUMPRODUCT((ISNUMBER('Test 1 mover'!$B$8:$B$17)+ISNUMBER('Test 1 mover'!$C$8:$C$17)&gt;0)*(IF(ISNUMBER('Test 1 mover'!$B$8:$B$17),'Test 1 mover'!$B$8:$B$17,'Test 1 mover'!$E$4)&lt;=A96)*(IF(ISNUMBER('Test 1 mover'!$C$8:$C$17),'Test 1 mover'!$C$8:$C$17,'Test 1 mover'!$F$4)&gt;=A96))&gt;0,1,0))</f>
        <v/>
      </c>
      <c r="C96">
        <f>IF(B96=0,0,IF(SUMPRODUCT((ISNUMBER('Test 1 mover'!$B$8:$B$17)+ISNUMBER('Test 1 mover'!$C$8:$C$17)&gt;0)*(ISNUMBER('Test 1 mover'!$B$8:$B$17)*('Test 1 mover'!$B$8:$B$17=A96)+ISNUMBER('Test 1 mover'!$C$8:$C$17)*('Test 1 mover'!$C$8:$C$17=A96)&gt;0))&gt;0,0,1))</f>
        <v/>
      </c>
      <c r="D96">
        <f>SUM(B$2:B96)</f>
        <v/>
      </c>
      <c r="E96">
        <f>SUM(C$2:C96)</f>
        <v/>
      </c>
    </row>
    <row r="97">
      <c r="A97" s="9">
        <f>IF(ISNUMBER('Test 1 mover'!$E$4),IF('Test 1 mover'!$E$4+95&lt;='Test 1 mover'!$F$4,'Test 1 mover'!$E$4+95,""),"")</f>
        <v/>
      </c>
      <c r="B97">
        <f>IF(A97="",0,IF(SUMPRODUCT((ISNUMBER('Test 1 mover'!$B$8:$B$17)+ISNUMBER('Test 1 mover'!$C$8:$C$17)&gt;0)*(IF(ISNUMBER('Test 1 mover'!$B$8:$B$17),'Test 1 mover'!$B$8:$B$17,'Test 1 mover'!$E$4)&lt;=A97)*(IF(ISNUMBER('Test 1 mover'!$C$8:$C$17),'Test 1 mover'!$C$8:$C$17,'Test 1 mover'!$F$4)&gt;=A97))&gt;0,1,0))</f>
        <v/>
      </c>
      <c r="C97">
        <f>IF(B97=0,0,IF(SUMPRODUCT((ISNUMBER('Test 1 mover'!$B$8:$B$17)+ISNUMBER('Test 1 mover'!$C$8:$C$17)&gt;0)*(ISNUMBER('Test 1 mover'!$B$8:$B$17)*('Test 1 mover'!$B$8:$B$17=A97)+ISNUMBER('Test 1 mover'!$C$8:$C$17)*('Test 1 mover'!$C$8:$C$17=A97)&gt;0))&gt;0,0,1))</f>
        <v/>
      </c>
      <c r="D97">
        <f>SUM(B$2:B97)</f>
        <v/>
      </c>
      <c r="E97">
        <f>SUM(C$2:C97)</f>
        <v/>
      </c>
    </row>
    <row r="98">
      <c r="A98" s="9">
        <f>IF(ISNUMBER('Test 1 mover'!$E$4),IF('Test 1 mover'!$E$4+96&lt;='Test 1 mover'!$F$4,'Test 1 mover'!$E$4+96,""),"")</f>
        <v/>
      </c>
      <c r="B98">
        <f>IF(A98="",0,IF(SUMPRODUCT((ISNUMBER('Test 1 mover'!$B$8:$B$17)+ISNUMBER('Test 1 mover'!$C$8:$C$17)&gt;0)*(IF(ISNUMBER('Test 1 mover'!$B$8:$B$17),'Test 1 mover'!$B$8:$B$17,'Test 1 mover'!$E$4)&lt;=A98)*(IF(ISNUMBER('Test 1 mover'!$C$8:$C$17),'Test 1 mover'!$C$8:$C$17,'Test 1 mover'!$F$4)&gt;=A98))&gt;0,1,0))</f>
        <v/>
      </c>
      <c r="C98">
        <f>IF(B98=0,0,IF(SUMPRODUCT((ISNUMBER('Test 1 mover'!$B$8:$B$17)+ISNUMBER('Test 1 mover'!$C$8:$C$17)&gt;0)*(ISNUMBER('Test 1 mover'!$B$8:$B$17)*('Test 1 mover'!$B$8:$B$17=A98)+ISNUMBER('Test 1 mover'!$C$8:$C$17)*('Test 1 mover'!$C$8:$C$17=A98)&gt;0))&gt;0,0,1))</f>
        <v/>
      </c>
      <c r="D98">
        <f>SUM(B$2:B98)</f>
        <v/>
      </c>
      <c r="E98">
        <f>SUM(C$2:C98)</f>
        <v/>
      </c>
    </row>
    <row r="99">
      <c r="A99" s="9">
        <f>IF(ISNUMBER('Test 1 mover'!$E$4),IF('Test 1 mover'!$E$4+97&lt;='Test 1 mover'!$F$4,'Test 1 mover'!$E$4+97,""),"")</f>
        <v/>
      </c>
      <c r="B99">
        <f>IF(A99="",0,IF(SUMPRODUCT((ISNUMBER('Test 1 mover'!$B$8:$B$17)+ISNUMBER('Test 1 mover'!$C$8:$C$17)&gt;0)*(IF(ISNUMBER('Test 1 mover'!$B$8:$B$17),'Test 1 mover'!$B$8:$B$17,'Test 1 mover'!$E$4)&lt;=A99)*(IF(ISNUMBER('Test 1 mover'!$C$8:$C$17),'Test 1 mover'!$C$8:$C$17,'Test 1 mover'!$F$4)&gt;=A99))&gt;0,1,0))</f>
        <v/>
      </c>
      <c r="C99">
        <f>IF(B99=0,0,IF(SUMPRODUCT((ISNUMBER('Test 1 mover'!$B$8:$B$17)+ISNUMBER('Test 1 mover'!$C$8:$C$17)&gt;0)*(ISNUMBER('Test 1 mover'!$B$8:$B$17)*('Test 1 mover'!$B$8:$B$17=A99)+ISNUMBER('Test 1 mover'!$C$8:$C$17)*('Test 1 mover'!$C$8:$C$17=A99)&gt;0))&gt;0,0,1))</f>
        <v/>
      </c>
      <c r="D99">
        <f>SUM(B$2:B99)</f>
        <v/>
      </c>
      <c r="E99">
        <f>SUM(C$2:C99)</f>
        <v/>
      </c>
    </row>
    <row r="100">
      <c r="A100" s="9">
        <f>IF(ISNUMBER('Test 1 mover'!$E$4),IF('Test 1 mover'!$E$4+98&lt;='Test 1 mover'!$F$4,'Test 1 mover'!$E$4+98,""),"")</f>
        <v/>
      </c>
      <c r="B100">
        <f>IF(A100="",0,IF(SUMPRODUCT((ISNUMBER('Test 1 mover'!$B$8:$B$17)+ISNUMBER('Test 1 mover'!$C$8:$C$17)&gt;0)*(IF(ISNUMBER('Test 1 mover'!$B$8:$B$17),'Test 1 mover'!$B$8:$B$17,'Test 1 mover'!$E$4)&lt;=A100)*(IF(ISNUMBER('Test 1 mover'!$C$8:$C$17),'Test 1 mover'!$C$8:$C$17,'Test 1 mover'!$F$4)&gt;=A100))&gt;0,1,0))</f>
        <v/>
      </c>
      <c r="C100">
        <f>IF(B100=0,0,IF(SUMPRODUCT((ISNUMBER('Test 1 mover'!$B$8:$B$17)+ISNUMBER('Test 1 mover'!$C$8:$C$17)&gt;0)*(ISNUMBER('Test 1 mover'!$B$8:$B$17)*('Test 1 mover'!$B$8:$B$17=A100)+ISNUMBER('Test 1 mover'!$C$8:$C$17)*('Test 1 mover'!$C$8:$C$17=A100)&gt;0))&gt;0,0,1))</f>
        <v/>
      </c>
      <c r="D100">
        <f>SUM(B$2:B100)</f>
        <v/>
      </c>
      <c r="E100">
        <f>SUM(C$2:C100)</f>
        <v/>
      </c>
    </row>
    <row r="101">
      <c r="A101" s="9">
        <f>IF(ISNUMBER('Test 1 mover'!$E$4),IF('Test 1 mover'!$E$4+99&lt;='Test 1 mover'!$F$4,'Test 1 mover'!$E$4+99,""),"")</f>
        <v/>
      </c>
      <c r="B101">
        <f>IF(A101="",0,IF(SUMPRODUCT((ISNUMBER('Test 1 mover'!$B$8:$B$17)+ISNUMBER('Test 1 mover'!$C$8:$C$17)&gt;0)*(IF(ISNUMBER('Test 1 mover'!$B$8:$B$17),'Test 1 mover'!$B$8:$B$17,'Test 1 mover'!$E$4)&lt;=A101)*(IF(ISNUMBER('Test 1 mover'!$C$8:$C$17),'Test 1 mover'!$C$8:$C$17,'Test 1 mover'!$F$4)&gt;=A101))&gt;0,1,0))</f>
        <v/>
      </c>
      <c r="C101">
        <f>IF(B101=0,0,IF(SUMPRODUCT((ISNUMBER('Test 1 mover'!$B$8:$B$17)+ISNUMBER('Test 1 mover'!$C$8:$C$17)&gt;0)*(ISNUMBER('Test 1 mover'!$B$8:$B$17)*('Test 1 mover'!$B$8:$B$17=A101)+ISNUMBER('Test 1 mover'!$C$8:$C$17)*('Test 1 mover'!$C$8:$C$17=A101)&gt;0))&gt;0,0,1))</f>
        <v/>
      </c>
      <c r="D101">
        <f>SUM(B$2:B101)</f>
        <v/>
      </c>
      <c r="E101">
        <f>SUM(C$2:C101)</f>
        <v/>
      </c>
    </row>
    <row r="102">
      <c r="A102" s="9">
        <f>IF(ISNUMBER('Test 1 mover'!$E$4),IF('Test 1 mover'!$E$4+100&lt;='Test 1 mover'!$F$4,'Test 1 mover'!$E$4+100,""),"")</f>
        <v/>
      </c>
      <c r="B102">
        <f>IF(A102="",0,IF(SUMPRODUCT((ISNUMBER('Test 1 mover'!$B$8:$B$17)+ISNUMBER('Test 1 mover'!$C$8:$C$17)&gt;0)*(IF(ISNUMBER('Test 1 mover'!$B$8:$B$17),'Test 1 mover'!$B$8:$B$17,'Test 1 mover'!$E$4)&lt;=A102)*(IF(ISNUMBER('Test 1 mover'!$C$8:$C$17),'Test 1 mover'!$C$8:$C$17,'Test 1 mover'!$F$4)&gt;=A102))&gt;0,1,0))</f>
        <v/>
      </c>
      <c r="C102">
        <f>IF(B102=0,0,IF(SUMPRODUCT((ISNUMBER('Test 1 mover'!$B$8:$B$17)+ISNUMBER('Test 1 mover'!$C$8:$C$17)&gt;0)*(ISNUMBER('Test 1 mover'!$B$8:$B$17)*('Test 1 mover'!$B$8:$B$17=A102)+ISNUMBER('Test 1 mover'!$C$8:$C$17)*('Test 1 mover'!$C$8:$C$17=A102)&gt;0))&gt;0,0,1))</f>
        <v/>
      </c>
      <c r="D102">
        <f>SUM(B$2:B102)</f>
        <v/>
      </c>
      <c r="E102">
        <f>SUM(C$2:C102)</f>
        <v/>
      </c>
    </row>
    <row r="103">
      <c r="A103" s="9">
        <f>IF(ISNUMBER('Test 1 mover'!$E$4),IF('Test 1 mover'!$E$4+101&lt;='Test 1 mover'!$F$4,'Test 1 mover'!$E$4+101,""),"")</f>
        <v/>
      </c>
      <c r="B103">
        <f>IF(A103="",0,IF(SUMPRODUCT((ISNUMBER('Test 1 mover'!$B$8:$B$17)+ISNUMBER('Test 1 mover'!$C$8:$C$17)&gt;0)*(IF(ISNUMBER('Test 1 mover'!$B$8:$B$17),'Test 1 mover'!$B$8:$B$17,'Test 1 mover'!$E$4)&lt;=A103)*(IF(ISNUMBER('Test 1 mover'!$C$8:$C$17),'Test 1 mover'!$C$8:$C$17,'Test 1 mover'!$F$4)&gt;=A103))&gt;0,1,0))</f>
        <v/>
      </c>
      <c r="C103">
        <f>IF(B103=0,0,IF(SUMPRODUCT((ISNUMBER('Test 1 mover'!$B$8:$B$17)+ISNUMBER('Test 1 mover'!$C$8:$C$17)&gt;0)*(ISNUMBER('Test 1 mover'!$B$8:$B$17)*('Test 1 mover'!$B$8:$B$17=A103)+ISNUMBER('Test 1 mover'!$C$8:$C$17)*('Test 1 mover'!$C$8:$C$17=A103)&gt;0))&gt;0,0,1))</f>
        <v/>
      </c>
      <c r="D103">
        <f>SUM(B$2:B103)</f>
        <v/>
      </c>
      <c r="E103">
        <f>SUM(C$2:C103)</f>
        <v/>
      </c>
    </row>
    <row r="104">
      <c r="A104" s="9">
        <f>IF(ISNUMBER('Test 1 mover'!$E$4),IF('Test 1 mover'!$E$4+102&lt;='Test 1 mover'!$F$4,'Test 1 mover'!$E$4+102,""),"")</f>
        <v/>
      </c>
      <c r="B104">
        <f>IF(A104="",0,IF(SUMPRODUCT((ISNUMBER('Test 1 mover'!$B$8:$B$17)+ISNUMBER('Test 1 mover'!$C$8:$C$17)&gt;0)*(IF(ISNUMBER('Test 1 mover'!$B$8:$B$17),'Test 1 mover'!$B$8:$B$17,'Test 1 mover'!$E$4)&lt;=A104)*(IF(ISNUMBER('Test 1 mover'!$C$8:$C$17),'Test 1 mover'!$C$8:$C$17,'Test 1 mover'!$F$4)&gt;=A104))&gt;0,1,0))</f>
        <v/>
      </c>
      <c r="C104">
        <f>IF(B104=0,0,IF(SUMPRODUCT((ISNUMBER('Test 1 mover'!$B$8:$B$17)+ISNUMBER('Test 1 mover'!$C$8:$C$17)&gt;0)*(ISNUMBER('Test 1 mover'!$B$8:$B$17)*('Test 1 mover'!$B$8:$B$17=A104)+ISNUMBER('Test 1 mover'!$C$8:$C$17)*('Test 1 mover'!$C$8:$C$17=A104)&gt;0))&gt;0,0,1))</f>
        <v/>
      </c>
      <c r="D104">
        <f>SUM(B$2:B104)</f>
        <v/>
      </c>
      <c r="E104">
        <f>SUM(C$2:C104)</f>
        <v/>
      </c>
    </row>
    <row r="105">
      <c r="A105" s="9">
        <f>IF(ISNUMBER('Test 1 mover'!$E$4),IF('Test 1 mover'!$E$4+103&lt;='Test 1 mover'!$F$4,'Test 1 mover'!$E$4+103,""),"")</f>
        <v/>
      </c>
      <c r="B105">
        <f>IF(A105="",0,IF(SUMPRODUCT((ISNUMBER('Test 1 mover'!$B$8:$B$17)+ISNUMBER('Test 1 mover'!$C$8:$C$17)&gt;0)*(IF(ISNUMBER('Test 1 mover'!$B$8:$B$17),'Test 1 mover'!$B$8:$B$17,'Test 1 mover'!$E$4)&lt;=A105)*(IF(ISNUMBER('Test 1 mover'!$C$8:$C$17),'Test 1 mover'!$C$8:$C$17,'Test 1 mover'!$F$4)&gt;=A105))&gt;0,1,0))</f>
        <v/>
      </c>
      <c r="C105">
        <f>IF(B105=0,0,IF(SUMPRODUCT((ISNUMBER('Test 1 mover'!$B$8:$B$17)+ISNUMBER('Test 1 mover'!$C$8:$C$17)&gt;0)*(ISNUMBER('Test 1 mover'!$B$8:$B$17)*('Test 1 mover'!$B$8:$B$17=A105)+ISNUMBER('Test 1 mover'!$C$8:$C$17)*('Test 1 mover'!$C$8:$C$17=A105)&gt;0))&gt;0,0,1))</f>
        <v/>
      </c>
      <c r="D105">
        <f>SUM(B$2:B105)</f>
        <v/>
      </c>
      <c r="E105">
        <f>SUM(C$2:C105)</f>
        <v/>
      </c>
    </row>
    <row r="106">
      <c r="A106" s="9">
        <f>IF(ISNUMBER('Test 1 mover'!$E$4),IF('Test 1 mover'!$E$4+104&lt;='Test 1 mover'!$F$4,'Test 1 mover'!$E$4+104,""),"")</f>
        <v/>
      </c>
      <c r="B106">
        <f>IF(A106="",0,IF(SUMPRODUCT((ISNUMBER('Test 1 mover'!$B$8:$B$17)+ISNUMBER('Test 1 mover'!$C$8:$C$17)&gt;0)*(IF(ISNUMBER('Test 1 mover'!$B$8:$B$17),'Test 1 mover'!$B$8:$B$17,'Test 1 mover'!$E$4)&lt;=A106)*(IF(ISNUMBER('Test 1 mover'!$C$8:$C$17),'Test 1 mover'!$C$8:$C$17,'Test 1 mover'!$F$4)&gt;=A106))&gt;0,1,0))</f>
        <v/>
      </c>
      <c r="C106">
        <f>IF(B106=0,0,IF(SUMPRODUCT((ISNUMBER('Test 1 mover'!$B$8:$B$17)+ISNUMBER('Test 1 mover'!$C$8:$C$17)&gt;0)*(ISNUMBER('Test 1 mover'!$B$8:$B$17)*('Test 1 mover'!$B$8:$B$17=A106)+ISNUMBER('Test 1 mover'!$C$8:$C$17)*('Test 1 mover'!$C$8:$C$17=A106)&gt;0))&gt;0,0,1))</f>
        <v/>
      </c>
      <c r="D106">
        <f>SUM(B$2:B106)</f>
        <v/>
      </c>
      <c r="E106">
        <f>SUM(C$2:C106)</f>
        <v/>
      </c>
    </row>
    <row r="107">
      <c r="A107" s="9">
        <f>IF(ISNUMBER('Test 1 mover'!$E$4),IF('Test 1 mover'!$E$4+105&lt;='Test 1 mover'!$F$4,'Test 1 mover'!$E$4+105,""),"")</f>
        <v/>
      </c>
      <c r="B107">
        <f>IF(A107="",0,IF(SUMPRODUCT((ISNUMBER('Test 1 mover'!$B$8:$B$17)+ISNUMBER('Test 1 mover'!$C$8:$C$17)&gt;0)*(IF(ISNUMBER('Test 1 mover'!$B$8:$B$17),'Test 1 mover'!$B$8:$B$17,'Test 1 mover'!$E$4)&lt;=A107)*(IF(ISNUMBER('Test 1 mover'!$C$8:$C$17),'Test 1 mover'!$C$8:$C$17,'Test 1 mover'!$F$4)&gt;=A107))&gt;0,1,0))</f>
        <v/>
      </c>
      <c r="C107">
        <f>IF(B107=0,0,IF(SUMPRODUCT((ISNUMBER('Test 1 mover'!$B$8:$B$17)+ISNUMBER('Test 1 mover'!$C$8:$C$17)&gt;0)*(ISNUMBER('Test 1 mover'!$B$8:$B$17)*('Test 1 mover'!$B$8:$B$17=A107)+ISNUMBER('Test 1 mover'!$C$8:$C$17)*('Test 1 mover'!$C$8:$C$17=A107)&gt;0))&gt;0,0,1))</f>
        <v/>
      </c>
      <c r="D107">
        <f>SUM(B$2:B107)</f>
        <v/>
      </c>
      <c r="E107">
        <f>SUM(C$2:C107)</f>
        <v/>
      </c>
    </row>
    <row r="108">
      <c r="A108" s="9">
        <f>IF(ISNUMBER('Test 1 mover'!$E$4),IF('Test 1 mover'!$E$4+106&lt;='Test 1 mover'!$F$4,'Test 1 mover'!$E$4+106,""),"")</f>
        <v/>
      </c>
      <c r="B108">
        <f>IF(A108="",0,IF(SUMPRODUCT((ISNUMBER('Test 1 mover'!$B$8:$B$17)+ISNUMBER('Test 1 mover'!$C$8:$C$17)&gt;0)*(IF(ISNUMBER('Test 1 mover'!$B$8:$B$17),'Test 1 mover'!$B$8:$B$17,'Test 1 mover'!$E$4)&lt;=A108)*(IF(ISNUMBER('Test 1 mover'!$C$8:$C$17),'Test 1 mover'!$C$8:$C$17,'Test 1 mover'!$F$4)&gt;=A108))&gt;0,1,0))</f>
        <v/>
      </c>
      <c r="C108">
        <f>IF(B108=0,0,IF(SUMPRODUCT((ISNUMBER('Test 1 mover'!$B$8:$B$17)+ISNUMBER('Test 1 mover'!$C$8:$C$17)&gt;0)*(ISNUMBER('Test 1 mover'!$B$8:$B$17)*('Test 1 mover'!$B$8:$B$17=A108)+ISNUMBER('Test 1 mover'!$C$8:$C$17)*('Test 1 mover'!$C$8:$C$17=A108)&gt;0))&gt;0,0,1))</f>
        <v/>
      </c>
      <c r="D108">
        <f>SUM(B$2:B108)</f>
        <v/>
      </c>
      <c r="E108">
        <f>SUM(C$2:C108)</f>
        <v/>
      </c>
    </row>
    <row r="109">
      <c r="A109" s="9">
        <f>IF(ISNUMBER('Test 1 mover'!$E$4),IF('Test 1 mover'!$E$4+107&lt;='Test 1 mover'!$F$4,'Test 1 mover'!$E$4+107,""),"")</f>
        <v/>
      </c>
      <c r="B109">
        <f>IF(A109="",0,IF(SUMPRODUCT((ISNUMBER('Test 1 mover'!$B$8:$B$17)+ISNUMBER('Test 1 mover'!$C$8:$C$17)&gt;0)*(IF(ISNUMBER('Test 1 mover'!$B$8:$B$17),'Test 1 mover'!$B$8:$B$17,'Test 1 mover'!$E$4)&lt;=A109)*(IF(ISNUMBER('Test 1 mover'!$C$8:$C$17),'Test 1 mover'!$C$8:$C$17,'Test 1 mover'!$F$4)&gt;=A109))&gt;0,1,0))</f>
        <v/>
      </c>
      <c r="C109">
        <f>IF(B109=0,0,IF(SUMPRODUCT((ISNUMBER('Test 1 mover'!$B$8:$B$17)+ISNUMBER('Test 1 mover'!$C$8:$C$17)&gt;0)*(ISNUMBER('Test 1 mover'!$B$8:$B$17)*('Test 1 mover'!$B$8:$B$17=A109)+ISNUMBER('Test 1 mover'!$C$8:$C$17)*('Test 1 mover'!$C$8:$C$17=A109)&gt;0))&gt;0,0,1))</f>
        <v/>
      </c>
      <c r="D109">
        <f>SUM(B$2:B109)</f>
        <v/>
      </c>
      <c r="E109">
        <f>SUM(C$2:C109)</f>
        <v/>
      </c>
    </row>
    <row r="110">
      <c r="A110" s="9">
        <f>IF(ISNUMBER('Test 1 mover'!$E$4),IF('Test 1 mover'!$E$4+108&lt;='Test 1 mover'!$F$4,'Test 1 mover'!$E$4+108,""),"")</f>
        <v/>
      </c>
      <c r="B110">
        <f>IF(A110="",0,IF(SUMPRODUCT((ISNUMBER('Test 1 mover'!$B$8:$B$17)+ISNUMBER('Test 1 mover'!$C$8:$C$17)&gt;0)*(IF(ISNUMBER('Test 1 mover'!$B$8:$B$17),'Test 1 mover'!$B$8:$B$17,'Test 1 mover'!$E$4)&lt;=A110)*(IF(ISNUMBER('Test 1 mover'!$C$8:$C$17),'Test 1 mover'!$C$8:$C$17,'Test 1 mover'!$F$4)&gt;=A110))&gt;0,1,0))</f>
        <v/>
      </c>
      <c r="C110">
        <f>IF(B110=0,0,IF(SUMPRODUCT((ISNUMBER('Test 1 mover'!$B$8:$B$17)+ISNUMBER('Test 1 mover'!$C$8:$C$17)&gt;0)*(ISNUMBER('Test 1 mover'!$B$8:$B$17)*('Test 1 mover'!$B$8:$B$17=A110)+ISNUMBER('Test 1 mover'!$C$8:$C$17)*('Test 1 mover'!$C$8:$C$17=A110)&gt;0))&gt;0,0,1))</f>
        <v/>
      </c>
      <c r="D110">
        <f>SUM(B$2:B110)</f>
        <v/>
      </c>
      <c r="E110">
        <f>SUM(C$2:C110)</f>
        <v/>
      </c>
    </row>
    <row r="111">
      <c r="A111" s="9">
        <f>IF(ISNUMBER('Test 1 mover'!$E$4),IF('Test 1 mover'!$E$4+109&lt;='Test 1 mover'!$F$4,'Test 1 mover'!$E$4+109,""),"")</f>
        <v/>
      </c>
      <c r="B111">
        <f>IF(A111="",0,IF(SUMPRODUCT((ISNUMBER('Test 1 mover'!$B$8:$B$17)+ISNUMBER('Test 1 mover'!$C$8:$C$17)&gt;0)*(IF(ISNUMBER('Test 1 mover'!$B$8:$B$17),'Test 1 mover'!$B$8:$B$17,'Test 1 mover'!$E$4)&lt;=A111)*(IF(ISNUMBER('Test 1 mover'!$C$8:$C$17),'Test 1 mover'!$C$8:$C$17,'Test 1 mover'!$F$4)&gt;=A111))&gt;0,1,0))</f>
        <v/>
      </c>
      <c r="C111">
        <f>IF(B111=0,0,IF(SUMPRODUCT((ISNUMBER('Test 1 mover'!$B$8:$B$17)+ISNUMBER('Test 1 mover'!$C$8:$C$17)&gt;0)*(ISNUMBER('Test 1 mover'!$B$8:$B$17)*('Test 1 mover'!$B$8:$B$17=A111)+ISNUMBER('Test 1 mover'!$C$8:$C$17)*('Test 1 mover'!$C$8:$C$17=A111)&gt;0))&gt;0,0,1))</f>
        <v/>
      </c>
      <c r="D111">
        <f>SUM(B$2:B111)</f>
        <v/>
      </c>
      <c r="E111">
        <f>SUM(C$2:C111)</f>
        <v/>
      </c>
    </row>
    <row r="112">
      <c r="A112" s="9">
        <f>IF(ISNUMBER('Test 1 mover'!$E$4),IF('Test 1 mover'!$E$4+110&lt;='Test 1 mover'!$F$4,'Test 1 mover'!$E$4+110,""),"")</f>
        <v/>
      </c>
      <c r="B112">
        <f>IF(A112="",0,IF(SUMPRODUCT((ISNUMBER('Test 1 mover'!$B$8:$B$17)+ISNUMBER('Test 1 mover'!$C$8:$C$17)&gt;0)*(IF(ISNUMBER('Test 1 mover'!$B$8:$B$17),'Test 1 mover'!$B$8:$B$17,'Test 1 mover'!$E$4)&lt;=A112)*(IF(ISNUMBER('Test 1 mover'!$C$8:$C$17),'Test 1 mover'!$C$8:$C$17,'Test 1 mover'!$F$4)&gt;=A112))&gt;0,1,0))</f>
        <v/>
      </c>
      <c r="C112">
        <f>IF(B112=0,0,IF(SUMPRODUCT((ISNUMBER('Test 1 mover'!$B$8:$B$17)+ISNUMBER('Test 1 mover'!$C$8:$C$17)&gt;0)*(ISNUMBER('Test 1 mover'!$B$8:$B$17)*('Test 1 mover'!$B$8:$B$17=A112)+ISNUMBER('Test 1 mover'!$C$8:$C$17)*('Test 1 mover'!$C$8:$C$17=A112)&gt;0))&gt;0,0,1))</f>
        <v/>
      </c>
      <c r="D112">
        <f>SUM(B$2:B112)</f>
        <v/>
      </c>
      <c r="E112">
        <f>SUM(C$2:C112)</f>
        <v/>
      </c>
    </row>
    <row r="113">
      <c r="A113" s="9">
        <f>IF(ISNUMBER('Test 1 mover'!$E$4),IF('Test 1 mover'!$E$4+111&lt;='Test 1 mover'!$F$4,'Test 1 mover'!$E$4+111,""),"")</f>
        <v/>
      </c>
      <c r="B113">
        <f>IF(A113="",0,IF(SUMPRODUCT((ISNUMBER('Test 1 mover'!$B$8:$B$17)+ISNUMBER('Test 1 mover'!$C$8:$C$17)&gt;0)*(IF(ISNUMBER('Test 1 mover'!$B$8:$B$17),'Test 1 mover'!$B$8:$B$17,'Test 1 mover'!$E$4)&lt;=A113)*(IF(ISNUMBER('Test 1 mover'!$C$8:$C$17),'Test 1 mover'!$C$8:$C$17,'Test 1 mover'!$F$4)&gt;=A113))&gt;0,1,0))</f>
        <v/>
      </c>
      <c r="C113">
        <f>IF(B113=0,0,IF(SUMPRODUCT((ISNUMBER('Test 1 mover'!$B$8:$B$17)+ISNUMBER('Test 1 mover'!$C$8:$C$17)&gt;0)*(ISNUMBER('Test 1 mover'!$B$8:$B$17)*('Test 1 mover'!$B$8:$B$17=A113)+ISNUMBER('Test 1 mover'!$C$8:$C$17)*('Test 1 mover'!$C$8:$C$17=A113)&gt;0))&gt;0,0,1))</f>
        <v/>
      </c>
      <c r="D113">
        <f>SUM(B$2:B113)</f>
        <v/>
      </c>
      <c r="E113">
        <f>SUM(C$2:C113)</f>
        <v/>
      </c>
    </row>
    <row r="114">
      <c r="A114" s="9">
        <f>IF(ISNUMBER('Test 1 mover'!$E$4),IF('Test 1 mover'!$E$4+112&lt;='Test 1 mover'!$F$4,'Test 1 mover'!$E$4+112,""),"")</f>
        <v/>
      </c>
      <c r="B114">
        <f>IF(A114="",0,IF(SUMPRODUCT((ISNUMBER('Test 1 mover'!$B$8:$B$17)+ISNUMBER('Test 1 mover'!$C$8:$C$17)&gt;0)*(IF(ISNUMBER('Test 1 mover'!$B$8:$B$17),'Test 1 mover'!$B$8:$B$17,'Test 1 mover'!$E$4)&lt;=A114)*(IF(ISNUMBER('Test 1 mover'!$C$8:$C$17),'Test 1 mover'!$C$8:$C$17,'Test 1 mover'!$F$4)&gt;=A114))&gt;0,1,0))</f>
        <v/>
      </c>
      <c r="C114">
        <f>IF(B114=0,0,IF(SUMPRODUCT((ISNUMBER('Test 1 mover'!$B$8:$B$17)+ISNUMBER('Test 1 mover'!$C$8:$C$17)&gt;0)*(ISNUMBER('Test 1 mover'!$B$8:$B$17)*('Test 1 mover'!$B$8:$B$17=A114)+ISNUMBER('Test 1 mover'!$C$8:$C$17)*('Test 1 mover'!$C$8:$C$17=A114)&gt;0))&gt;0,0,1))</f>
        <v/>
      </c>
      <c r="D114">
        <f>SUM(B$2:B114)</f>
        <v/>
      </c>
      <c r="E114">
        <f>SUM(C$2:C114)</f>
        <v/>
      </c>
    </row>
    <row r="115">
      <c r="A115" s="9">
        <f>IF(ISNUMBER('Test 1 mover'!$E$4),IF('Test 1 mover'!$E$4+113&lt;='Test 1 mover'!$F$4,'Test 1 mover'!$E$4+113,""),"")</f>
        <v/>
      </c>
      <c r="B115">
        <f>IF(A115="",0,IF(SUMPRODUCT((ISNUMBER('Test 1 mover'!$B$8:$B$17)+ISNUMBER('Test 1 mover'!$C$8:$C$17)&gt;0)*(IF(ISNUMBER('Test 1 mover'!$B$8:$B$17),'Test 1 mover'!$B$8:$B$17,'Test 1 mover'!$E$4)&lt;=A115)*(IF(ISNUMBER('Test 1 mover'!$C$8:$C$17),'Test 1 mover'!$C$8:$C$17,'Test 1 mover'!$F$4)&gt;=A115))&gt;0,1,0))</f>
        <v/>
      </c>
      <c r="C115">
        <f>IF(B115=0,0,IF(SUMPRODUCT((ISNUMBER('Test 1 mover'!$B$8:$B$17)+ISNUMBER('Test 1 mover'!$C$8:$C$17)&gt;0)*(ISNUMBER('Test 1 mover'!$B$8:$B$17)*('Test 1 mover'!$B$8:$B$17=A115)+ISNUMBER('Test 1 mover'!$C$8:$C$17)*('Test 1 mover'!$C$8:$C$17=A115)&gt;0))&gt;0,0,1))</f>
        <v/>
      </c>
      <c r="D115">
        <f>SUM(B$2:B115)</f>
        <v/>
      </c>
      <c r="E115">
        <f>SUM(C$2:C115)</f>
        <v/>
      </c>
    </row>
    <row r="116">
      <c r="A116" s="9">
        <f>IF(ISNUMBER('Test 1 mover'!$E$4),IF('Test 1 mover'!$E$4+114&lt;='Test 1 mover'!$F$4,'Test 1 mover'!$E$4+114,""),"")</f>
        <v/>
      </c>
      <c r="B116">
        <f>IF(A116="",0,IF(SUMPRODUCT((ISNUMBER('Test 1 mover'!$B$8:$B$17)+ISNUMBER('Test 1 mover'!$C$8:$C$17)&gt;0)*(IF(ISNUMBER('Test 1 mover'!$B$8:$B$17),'Test 1 mover'!$B$8:$B$17,'Test 1 mover'!$E$4)&lt;=A116)*(IF(ISNUMBER('Test 1 mover'!$C$8:$C$17),'Test 1 mover'!$C$8:$C$17,'Test 1 mover'!$F$4)&gt;=A116))&gt;0,1,0))</f>
        <v/>
      </c>
      <c r="C116">
        <f>IF(B116=0,0,IF(SUMPRODUCT((ISNUMBER('Test 1 mover'!$B$8:$B$17)+ISNUMBER('Test 1 mover'!$C$8:$C$17)&gt;0)*(ISNUMBER('Test 1 mover'!$B$8:$B$17)*('Test 1 mover'!$B$8:$B$17=A116)+ISNUMBER('Test 1 mover'!$C$8:$C$17)*('Test 1 mover'!$C$8:$C$17=A116)&gt;0))&gt;0,0,1))</f>
        <v/>
      </c>
      <c r="D116">
        <f>SUM(B$2:B116)</f>
        <v/>
      </c>
      <c r="E116">
        <f>SUM(C$2:C116)</f>
        <v/>
      </c>
    </row>
    <row r="117">
      <c r="A117" s="9">
        <f>IF(ISNUMBER('Test 1 mover'!$E$4),IF('Test 1 mover'!$E$4+115&lt;='Test 1 mover'!$F$4,'Test 1 mover'!$E$4+115,""),"")</f>
        <v/>
      </c>
      <c r="B117">
        <f>IF(A117="",0,IF(SUMPRODUCT((ISNUMBER('Test 1 mover'!$B$8:$B$17)+ISNUMBER('Test 1 mover'!$C$8:$C$17)&gt;0)*(IF(ISNUMBER('Test 1 mover'!$B$8:$B$17),'Test 1 mover'!$B$8:$B$17,'Test 1 mover'!$E$4)&lt;=A117)*(IF(ISNUMBER('Test 1 mover'!$C$8:$C$17),'Test 1 mover'!$C$8:$C$17,'Test 1 mover'!$F$4)&gt;=A117))&gt;0,1,0))</f>
        <v/>
      </c>
      <c r="C117">
        <f>IF(B117=0,0,IF(SUMPRODUCT((ISNUMBER('Test 1 mover'!$B$8:$B$17)+ISNUMBER('Test 1 mover'!$C$8:$C$17)&gt;0)*(ISNUMBER('Test 1 mover'!$B$8:$B$17)*('Test 1 mover'!$B$8:$B$17=A117)+ISNUMBER('Test 1 mover'!$C$8:$C$17)*('Test 1 mover'!$C$8:$C$17=A117)&gt;0))&gt;0,0,1))</f>
        <v/>
      </c>
      <c r="D117">
        <f>SUM(B$2:B117)</f>
        <v/>
      </c>
      <c r="E117">
        <f>SUM(C$2:C117)</f>
        <v/>
      </c>
    </row>
    <row r="118">
      <c r="A118" s="9">
        <f>IF(ISNUMBER('Test 1 mover'!$E$4),IF('Test 1 mover'!$E$4+116&lt;='Test 1 mover'!$F$4,'Test 1 mover'!$E$4+116,""),"")</f>
        <v/>
      </c>
      <c r="B118">
        <f>IF(A118="",0,IF(SUMPRODUCT((ISNUMBER('Test 1 mover'!$B$8:$B$17)+ISNUMBER('Test 1 mover'!$C$8:$C$17)&gt;0)*(IF(ISNUMBER('Test 1 mover'!$B$8:$B$17),'Test 1 mover'!$B$8:$B$17,'Test 1 mover'!$E$4)&lt;=A118)*(IF(ISNUMBER('Test 1 mover'!$C$8:$C$17),'Test 1 mover'!$C$8:$C$17,'Test 1 mover'!$F$4)&gt;=A118))&gt;0,1,0))</f>
        <v/>
      </c>
      <c r="C118">
        <f>IF(B118=0,0,IF(SUMPRODUCT((ISNUMBER('Test 1 mover'!$B$8:$B$17)+ISNUMBER('Test 1 mover'!$C$8:$C$17)&gt;0)*(ISNUMBER('Test 1 mover'!$B$8:$B$17)*('Test 1 mover'!$B$8:$B$17=A118)+ISNUMBER('Test 1 mover'!$C$8:$C$17)*('Test 1 mover'!$C$8:$C$17=A118)&gt;0))&gt;0,0,1))</f>
        <v/>
      </c>
      <c r="D118">
        <f>SUM(B$2:B118)</f>
        <v/>
      </c>
      <c r="E118">
        <f>SUM(C$2:C118)</f>
        <v/>
      </c>
    </row>
    <row r="119">
      <c r="A119" s="9">
        <f>IF(ISNUMBER('Test 1 mover'!$E$4),IF('Test 1 mover'!$E$4+117&lt;='Test 1 mover'!$F$4,'Test 1 mover'!$E$4+117,""),"")</f>
        <v/>
      </c>
      <c r="B119">
        <f>IF(A119="",0,IF(SUMPRODUCT((ISNUMBER('Test 1 mover'!$B$8:$B$17)+ISNUMBER('Test 1 mover'!$C$8:$C$17)&gt;0)*(IF(ISNUMBER('Test 1 mover'!$B$8:$B$17),'Test 1 mover'!$B$8:$B$17,'Test 1 mover'!$E$4)&lt;=A119)*(IF(ISNUMBER('Test 1 mover'!$C$8:$C$17),'Test 1 mover'!$C$8:$C$17,'Test 1 mover'!$F$4)&gt;=A119))&gt;0,1,0))</f>
        <v/>
      </c>
      <c r="C119">
        <f>IF(B119=0,0,IF(SUMPRODUCT((ISNUMBER('Test 1 mover'!$B$8:$B$17)+ISNUMBER('Test 1 mover'!$C$8:$C$17)&gt;0)*(ISNUMBER('Test 1 mover'!$B$8:$B$17)*('Test 1 mover'!$B$8:$B$17=A119)+ISNUMBER('Test 1 mover'!$C$8:$C$17)*('Test 1 mover'!$C$8:$C$17=A119)&gt;0))&gt;0,0,1))</f>
        <v/>
      </c>
      <c r="D119">
        <f>SUM(B$2:B119)</f>
        <v/>
      </c>
      <c r="E119">
        <f>SUM(C$2:C119)</f>
        <v/>
      </c>
    </row>
    <row r="120">
      <c r="A120" s="9">
        <f>IF(ISNUMBER('Test 1 mover'!$E$4),IF('Test 1 mover'!$E$4+118&lt;='Test 1 mover'!$F$4,'Test 1 mover'!$E$4+118,""),"")</f>
        <v/>
      </c>
      <c r="B120">
        <f>IF(A120="",0,IF(SUMPRODUCT((ISNUMBER('Test 1 mover'!$B$8:$B$17)+ISNUMBER('Test 1 mover'!$C$8:$C$17)&gt;0)*(IF(ISNUMBER('Test 1 mover'!$B$8:$B$17),'Test 1 mover'!$B$8:$B$17,'Test 1 mover'!$E$4)&lt;=A120)*(IF(ISNUMBER('Test 1 mover'!$C$8:$C$17),'Test 1 mover'!$C$8:$C$17,'Test 1 mover'!$F$4)&gt;=A120))&gt;0,1,0))</f>
        <v/>
      </c>
      <c r="C120">
        <f>IF(B120=0,0,IF(SUMPRODUCT((ISNUMBER('Test 1 mover'!$B$8:$B$17)+ISNUMBER('Test 1 mover'!$C$8:$C$17)&gt;0)*(ISNUMBER('Test 1 mover'!$B$8:$B$17)*('Test 1 mover'!$B$8:$B$17=A120)+ISNUMBER('Test 1 mover'!$C$8:$C$17)*('Test 1 mover'!$C$8:$C$17=A120)&gt;0))&gt;0,0,1))</f>
        <v/>
      </c>
      <c r="D120">
        <f>SUM(B$2:B120)</f>
        <v/>
      </c>
      <c r="E120">
        <f>SUM(C$2:C120)</f>
        <v/>
      </c>
    </row>
    <row r="121">
      <c r="A121" s="9">
        <f>IF(ISNUMBER('Test 1 mover'!$E$4),IF('Test 1 mover'!$E$4+119&lt;='Test 1 mover'!$F$4,'Test 1 mover'!$E$4+119,""),"")</f>
        <v/>
      </c>
      <c r="B121">
        <f>IF(A121="",0,IF(SUMPRODUCT((ISNUMBER('Test 1 mover'!$B$8:$B$17)+ISNUMBER('Test 1 mover'!$C$8:$C$17)&gt;0)*(IF(ISNUMBER('Test 1 mover'!$B$8:$B$17),'Test 1 mover'!$B$8:$B$17,'Test 1 mover'!$E$4)&lt;=A121)*(IF(ISNUMBER('Test 1 mover'!$C$8:$C$17),'Test 1 mover'!$C$8:$C$17,'Test 1 mover'!$F$4)&gt;=A121))&gt;0,1,0))</f>
        <v/>
      </c>
      <c r="C121">
        <f>IF(B121=0,0,IF(SUMPRODUCT((ISNUMBER('Test 1 mover'!$B$8:$B$17)+ISNUMBER('Test 1 mover'!$C$8:$C$17)&gt;0)*(ISNUMBER('Test 1 mover'!$B$8:$B$17)*('Test 1 mover'!$B$8:$B$17=A121)+ISNUMBER('Test 1 mover'!$C$8:$C$17)*('Test 1 mover'!$C$8:$C$17=A121)&gt;0))&gt;0,0,1))</f>
        <v/>
      </c>
      <c r="D121">
        <f>SUM(B$2:B121)</f>
        <v/>
      </c>
      <c r="E121">
        <f>SUM(C$2:C121)</f>
        <v/>
      </c>
    </row>
    <row r="122">
      <c r="A122" s="9">
        <f>IF(ISNUMBER('Test 1 mover'!$E$4),IF('Test 1 mover'!$E$4+120&lt;='Test 1 mover'!$F$4,'Test 1 mover'!$E$4+120,""),"")</f>
        <v/>
      </c>
      <c r="B122">
        <f>IF(A122="",0,IF(SUMPRODUCT((ISNUMBER('Test 1 mover'!$B$8:$B$17)+ISNUMBER('Test 1 mover'!$C$8:$C$17)&gt;0)*(IF(ISNUMBER('Test 1 mover'!$B$8:$B$17),'Test 1 mover'!$B$8:$B$17,'Test 1 mover'!$E$4)&lt;=A122)*(IF(ISNUMBER('Test 1 mover'!$C$8:$C$17),'Test 1 mover'!$C$8:$C$17,'Test 1 mover'!$F$4)&gt;=A122))&gt;0,1,0))</f>
        <v/>
      </c>
      <c r="C122">
        <f>IF(B122=0,0,IF(SUMPRODUCT((ISNUMBER('Test 1 mover'!$B$8:$B$17)+ISNUMBER('Test 1 mover'!$C$8:$C$17)&gt;0)*(ISNUMBER('Test 1 mover'!$B$8:$B$17)*('Test 1 mover'!$B$8:$B$17=A122)+ISNUMBER('Test 1 mover'!$C$8:$C$17)*('Test 1 mover'!$C$8:$C$17=A122)&gt;0))&gt;0,0,1))</f>
        <v/>
      </c>
      <c r="D122">
        <f>SUM(B$2:B122)</f>
        <v/>
      </c>
      <c r="E122">
        <f>SUM(C$2:C122)</f>
        <v/>
      </c>
    </row>
    <row r="123">
      <c r="A123" s="9">
        <f>IF(ISNUMBER('Test 1 mover'!$E$4),IF('Test 1 mover'!$E$4+121&lt;='Test 1 mover'!$F$4,'Test 1 mover'!$E$4+121,""),"")</f>
        <v/>
      </c>
      <c r="B123">
        <f>IF(A123="",0,IF(SUMPRODUCT((ISNUMBER('Test 1 mover'!$B$8:$B$17)+ISNUMBER('Test 1 mover'!$C$8:$C$17)&gt;0)*(IF(ISNUMBER('Test 1 mover'!$B$8:$B$17),'Test 1 mover'!$B$8:$B$17,'Test 1 mover'!$E$4)&lt;=A123)*(IF(ISNUMBER('Test 1 mover'!$C$8:$C$17),'Test 1 mover'!$C$8:$C$17,'Test 1 mover'!$F$4)&gt;=A123))&gt;0,1,0))</f>
        <v/>
      </c>
      <c r="C123">
        <f>IF(B123=0,0,IF(SUMPRODUCT((ISNUMBER('Test 1 mover'!$B$8:$B$17)+ISNUMBER('Test 1 mover'!$C$8:$C$17)&gt;0)*(ISNUMBER('Test 1 mover'!$B$8:$B$17)*('Test 1 mover'!$B$8:$B$17=A123)+ISNUMBER('Test 1 mover'!$C$8:$C$17)*('Test 1 mover'!$C$8:$C$17=A123)&gt;0))&gt;0,0,1))</f>
        <v/>
      </c>
      <c r="D123">
        <f>SUM(B$2:B123)</f>
        <v/>
      </c>
      <c r="E123">
        <f>SUM(C$2:C123)</f>
        <v/>
      </c>
    </row>
    <row r="124">
      <c r="A124" s="9">
        <f>IF(ISNUMBER('Test 1 mover'!$E$4),IF('Test 1 mover'!$E$4+122&lt;='Test 1 mover'!$F$4,'Test 1 mover'!$E$4+122,""),"")</f>
        <v/>
      </c>
      <c r="B124">
        <f>IF(A124="",0,IF(SUMPRODUCT((ISNUMBER('Test 1 mover'!$B$8:$B$17)+ISNUMBER('Test 1 mover'!$C$8:$C$17)&gt;0)*(IF(ISNUMBER('Test 1 mover'!$B$8:$B$17),'Test 1 mover'!$B$8:$B$17,'Test 1 mover'!$E$4)&lt;=A124)*(IF(ISNUMBER('Test 1 mover'!$C$8:$C$17),'Test 1 mover'!$C$8:$C$17,'Test 1 mover'!$F$4)&gt;=A124))&gt;0,1,0))</f>
        <v/>
      </c>
      <c r="C124">
        <f>IF(B124=0,0,IF(SUMPRODUCT((ISNUMBER('Test 1 mover'!$B$8:$B$17)+ISNUMBER('Test 1 mover'!$C$8:$C$17)&gt;0)*(ISNUMBER('Test 1 mover'!$B$8:$B$17)*('Test 1 mover'!$B$8:$B$17=A124)+ISNUMBER('Test 1 mover'!$C$8:$C$17)*('Test 1 mover'!$C$8:$C$17=A124)&gt;0))&gt;0,0,1))</f>
        <v/>
      </c>
      <c r="D124">
        <f>SUM(B$2:B124)</f>
        <v/>
      </c>
      <c r="E124">
        <f>SUM(C$2:C124)</f>
        <v/>
      </c>
    </row>
    <row r="125">
      <c r="A125" s="9">
        <f>IF(ISNUMBER('Test 1 mover'!$E$4),IF('Test 1 mover'!$E$4+123&lt;='Test 1 mover'!$F$4,'Test 1 mover'!$E$4+123,""),"")</f>
        <v/>
      </c>
      <c r="B125">
        <f>IF(A125="",0,IF(SUMPRODUCT((ISNUMBER('Test 1 mover'!$B$8:$B$17)+ISNUMBER('Test 1 mover'!$C$8:$C$17)&gt;0)*(IF(ISNUMBER('Test 1 mover'!$B$8:$B$17),'Test 1 mover'!$B$8:$B$17,'Test 1 mover'!$E$4)&lt;=A125)*(IF(ISNUMBER('Test 1 mover'!$C$8:$C$17),'Test 1 mover'!$C$8:$C$17,'Test 1 mover'!$F$4)&gt;=A125))&gt;0,1,0))</f>
        <v/>
      </c>
      <c r="C125">
        <f>IF(B125=0,0,IF(SUMPRODUCT((ISNUMBER('Test 1 mover'!$B$8:$B$17)+ISNUMBER('Test 1 mover'!$C$8:$C$17)&gt;0)*(ISNUMBER('Test 1 mover'!$B$8:$B$17)*('Test 1 mover'!$B$8:$B$17=A125)+ISNUMBER('Test 1 mover'!$C$8:$C$17)*('Test 1 mover'!$C$8:$C$17=A125)&gt;0))&gt;0,0,1))</f>
        <v/>
      </c>
      <c r="D125">
        <f>SUM(B$2:B125)</f>
        <v/>
      </c>
      <c r="E125">
        <f>SUM(C$2:C125)</f>
        <v/>
      </c>
    </row>
    <row r="126">
      <c r="A126" s="9">
        <f>IF(ISNUMBER('Test 1 mover'!$E$4),IF('Test 1 mover'!$E$4+124&lt;='Test 1 mover'!$F$4,'Test 1 mover'!$E$4+124,""),"")</f>
        <v/>
      </c>
      <c r="B126">
        <f>IF(A126="",0,IF(SUMPRODUCT((ISNUMBER('Test 1 mover'!$B$8:$B$17)+ISNUMBER('Test 1 mover'!$C$8:$C$17)&gt;0)*(IF(ISNUMBER('Test 1 mover'!$B$8:$B$17),'Test 1 mover'!$B$8:$B$17,'Test 1 mover'!$E$4)&lt;=A126)*(IF(ISNUMBER('Test 1 mover'!$C$8:$C$17),'Test 1 mover'!$C$8:$C$17,'Test 1 mover'!$F$4)&gt;=A126))&gt;0,1,0))</f>
        <v/>
      </c>
      <c r="C126">
        <f>IF(B126=0,0,IF(SUMPRODUCT((ISNUMBER('Test 1 mover'!$B$8:$B$17)+ISNUMBER('Test 1 mover'!$C$8:$C$17)&gt;0)*(ISNUMBER('Test 1 mover'!$B$8:$B$17)*('Test 1 mover'!$B$8:$B$17=A126)+ISNUMBER('Test 1 mover'!$C$8:$C$17)*('Test 1 mover'!$C$8:$C$17=A126)&gt;0))&gt;0,0,1))</f>
        <v/>
      </c>
      <c r="D126">
        <f>SUM(B$2:B126)</f>
        <v/>
      </c>
      <c r="E126">
        <f>SUM(C$2:C126)</f>
        <v/>
      </c>
    </row>
    <row r="127">
      <c r="A127" s="9">
        <f>IF(ISNUMBER('Test 1 mover'!$E$4),IF('Test 1 mover'!$E$4+125&lt;='Test 1 mover'!$F$4,'Test 1 mover'!$E$4+125,""),"")</f>
        <v/>
      </c>
      <c r="B127">
        <f>IF(A127="",0,IF(SUMPRODUCT((ISNUMBER('Test 1 mover'!$B$8:$B$17)+ISNUMBER('Test 1 mover'!$C$8:$C$17)&gt;0)*(IF(ISNUMBER('Test 1 mover'!$B$8:$B$17),'Test 1 mover'!$B$8:$B$17,'Test 1 mover'!$E$4)&lt;=A127)*(IF(ISNUMBER('Test 1 mover'!$C$8:$C$17),'Test 1 mover'!$C$8:$C$17,'Test 1 mover'!$F$4)&gt;=A127))&gt;0,1,0))</f>
        <v/>
      </c>
      <c r="C127">
        <f>IF(B127=0,0,IF(SUMPRODUCT((ISNUMBER('Test 1 mover'!$B$8:$B$17)+ISNUMBER('Test 1 mover'!$C$8:$C$17)&gt;0)*(ISNUMBER('Test 1 mover'!$B$8:$B$17)*('Test 1 mover'!$B$8:$B$17=A127)+ISNUMBER('Test 1 mover'!$C$8:$C$17)*('Test 1 mover'!$C$8:$C$17=A127)&gt;0))&gt;0,0,1))</f>
        <v/>
      </c>
      <c r="D127">
        <f>SUM(B$2:B127)</f>
        <v/>
      </c>
      <c r="E127">
        <f>SUM(C$2:C127)</f>
        <v/>
      </c>
    </row>
    <row r="128">
      <c r="A128" s="9">
        <f>IF(ISNUMBER('Test 1 mover'!$E$4),IF('Test 1 mover'!$E$4+126&lt;='Test 1 mover'!$F$4,'Test 1 mover'!$E$4+126,""),"")</f>
        <v/>
      </c>
      <c r="B128">
        <f>IF(A128="",0,IF(SUMPRODUCT((ISNUMBER('Test 1 mover'!$B$8:$B$17)+ISNUMBER('Test 1 mover'!$C$8:$C$17)&gt;0)*(IF(ISNUMBER('Test 1 mover'!$B$8:$B$17),'Test 1 mover'!$B$8:$B$17,'Test 1 mover'!$E$4)&lt;=A128)*(IF(ISNUMBER('Test 1 mover'!$C$8:$C$17),'Test 1 mover'!$C$8:$C$17,'Test 1 mover'!$F$4)&gt;=A128))&gt;0,1,0))</f>
        <v/>
      </c>
      <c r="C128">
        <f>IF(B128=0,0,IF(SUMPRODUCT((ISNUMBER('Test 1 mover'!$B$8:$B$17)+ISNUMBER('Test 1 mover'!$C$8:$C$17)&gt;0)*(ISNUMBER('Test 1 mover'!$B$8:$B$17)*('Test 1 mover'!$B$8:$B$17=A128)+ISNUMBER('Test 1 mover'!$C$8:$C$17)*('Test 1 mover'!$C$8:$C$17=A128)&gt;0))&gt;0,0,1))</f>
        <v/>
      </c>
      <c r="D128">
        <f>SUM(B$2:B128)</f>
        <v/>
      </c>
      <c r="E128">
        <f>SUM(C$2:C128)</f>
        <v/>
      </c>
    </row>
    <row r="129">
      <c r="A129" s="9">
        <f>IF(ISNUMBER('Test 1 mover'!$E$4),IF('Test 1 mover'!$E$4+127&lt;='Test 1 mover'!$F$4,'Test 1 mover'!$E$4+127,""),"")</f>
        <v/>
      </c>
      <c r="B129">
        <f>IF(A129="",0,IF(SUMPRODUCT((ISNUMBER('Test 1 mover'!$B$8:$B$17)+ISNUMBER('Test 1 mover'!$C$8:$C$17)&gt;0)*(IF(ISNUMBER('Test 1 mover'!$B$8:$B$17),'Test 1 mover'!$B$8:$B$17,'Test 1 mover'!$E$4)&lt;=A129)*(IF(ISNUMBER('Test 1 mover'!$C$8:$C$17),'Test 1 mover'!$C$8:$C$17,'Test 1 mover'!$F$4)&gt;=A129))&gt;0,1,0))</f>
        <v/>
      </c>
      <c r="C129">
        <f>IF(B129=0,0,IF(SUMPRODUCT((ISNUMBER('Test 1 mover'!$B$8:$B$17)+ISNUMBER('Test 1 mover'!$C$8:$C$17)&gt;0)*(ISNUMBER('Test 1 mover'!$B$8:$B$17)*('Test 1 mover'!$B$8:$B$17=A129)+ISNUMBER('Test 1 mover'!$C$8:$C$17)*('Test 1 mover'!$C$8:$C$17=A129)&gt;0))&gt;0,0,1))</f>
        <v/>
      </c>
      <c r="D129">
        <f>SUM(B$2:B129)</f>
        <v/>
      </c>
      <c r="E129">
        <f>SUM(C$2:C129)</f>
        <v/>
      </c>
    </row>
    <row r="130">
      <c r="A130" s="9">
        <f>IF(ISNUMBER('Test 1 mover'!$E$4),IF('Test 1 mover'!$E$4+128&lt;='Test 1 mover'!$F$4,'Test 1 mover'!$E$4+128,""),"")</f>
        <v/>
      </c>
      <c r="B130">
        <f>IF(A130="",0,IF(SUMPRODUCT((ISNUMBER('Test 1 mover'!$B$8:$B$17)+ISNUMBER('Test 1 mover'!$C$8:$C$17)&gt;0)*(IF(ISNUMBER('Test 1 mover'!$B$8:$B$17),'Test 1 mover'!$B$8:$B$17,'Test 1 mover'!$E$4)&lt;=A130)*(IF(ISNUMBER('Test 1 mover'!$C$8:$C$17),'Test 1 mover'!$C$8:$C$17,'Test 1 mover'!$F$4)&gt;=A130))&gt;0,1,0))</f>
        <v/>
      </c>
      <c r="C130">
        <f>IF(B130=0,0,IF(SUMPRODUCT((ISNUMBER('Test 1 mover'!$B$8:$B$17)+ISNUMBER('Test 1 mover'!$C$8:$C$17)&gt;0)*(ISNUMBER('Test 1 mover'!$B$8:$B$17)*('Test 1 mover'!$B$8:$B$17=A130)+ISNUMBER('Test 1 mover'!$C$8:$C$17)*('Test 1 mover'!$C$8:$C$17=A130)&gt;0))&gt;0,0,1))</f>
        <v/>
      </c>
      <c r="D130">
        <f>SUM(B$2:B130)</f>
        <v/>
      </c>
      <c r="E130">
        <f>SUM(C$2:C130)</f>
        <v/>
      </c>
    </row>
    <row r="131">
      <c r="A131" s="9">
        <f>IF(ISNUMBER('Test 1 mover'!$E$4),IF('Test 1 mover'!$E$4+129&lt;='Test 1 mover'!$F$4,'Test 1 mover'!$E$4+129,""),"")</f>
        <v/>
      </c>
      <c r="B131">
        <f>IF(A131="",0,IF(SUMPRODUCT((ISNUMBER('Test 1 mover'!$B$8:$B$17)+ISNUMBER('Test 1 mover'!$C$8:$C$17)&gt;0)*(IF(ISNUMBER('Test 1 mover'!$B$8:$B$17),'Test 1 mover'!$B$8:$B$17,'Test 1 mover'!$E$4)&lt;=A131)*(IF(ISNUMBER('Test 1 mover'!$C$8:$C$17),'Test 1 mover'!$C$8:$C$17,'Test 1 mover'!$F$4)&gt;=A131))&gt;0,1,0))</f>
        <v/>
      </c>
      <c r="C131">
        <f>IF(B131=0,0,IF(SUMPRODUCT((ISNUMBER('Test 1 mover'!$B$8:$B$17)+ISNUMBER('Test 1 mover'!$C$8:$C$17)&gt;0)*(ISNUMBER('Test 1 mover'!$B$8:$B$17)*('Test 1 mover'!$B$8:$B$17=A131)+ISNUMBER('Test 1 mover'!$C$8:$C$17)*('Test 1 mover'!$C$8:$C$17=A131)&gt;0))&gt;0,0,1))</f>
        <v/>
      </c>
      <c r="D131">
        <f>SUM(B$2:B131)</f>
        <v/>
      </c>
      <c r="E131">
        <f>SUM(C$2:C131)</f>
        <v/>
      </c>
    </row>
    <row r="132">
      <c r="A132" s="9">
        <f>IF(ISNUMBER('Test 1 mover'!$E$4),IF('Test 1 mover'!$E$4+130&lt;='Test 1 mover'!$F$4,'Test 1 mover'!$E$4+130,""),"")</f>
        <v/>
      </c>
      <c r="B132">
        <f>IF(A132="",0,IF(SUMPRODUCT((ISNUMBER('Test 1 mover'!$B$8:$B$17)+ISNUMBER('Test 1 mover'!$C$8:$C$17)&gt;0)*(IF(ISNUMBER('Test 1 mover'!$B$8:$B$17),'Test 1 mover'!$B$8:$B$17,'Test 1 mover'!$E$4)&lt;=A132)*(IF(ISNUMBER('Test 1 mover'!$C$8:$C$17),'Test 1 mover'!$C$8:$C$17,'Test 1 mover'!$F$4)&gt;=A132))&gt;0,1,0))</f>
        <v/>
      </c>
      <c r="C132">
        <f>IF(B132=0,0,IF(SUMPRODUCT((ISNUMBER('Test 1 mover'!$B$8:$B$17)+ISNUMBER('Test 1 mover'!$C$8:$C$17)&gt;0)*(ISNUMBER('Test 1 mover'!$B$8:$B$17)*('Test 1 mover'!$B$8:$B$17=A132)+ISNUMBER('Test 1 mover'!$C$8:$C$17)*('Test 1 mover'!$C$8:$C$17=A132)&gt;0))&gt;0,0,1))</f>
        <v/>
      </c>
      <c r="D132">
        <f>SUM(B$2:B132)</f>
        <v/>
      </c>
      <c r="E132">
        <f>SUM(C$2:C132)</f>
        <v/>
      </c>
    </row>
    <row r="133">
      <c r="A133" s="9">
        <f>IF(ISNUMBER('Test 1 mover'!$E$4),IF('Test 1 mover'!$E$4+131&lt;='Test 1 mover'!$F$4,'Test 1 mover'!$E$4+131,""),"")</f>
        <v/>
      </c>
      <c r="B133">
        <f>IF(A133="",0,IF(SUMPRODUCT((ISNUMBER('Test 1 mover'!$B$8:$B$17)+ISNUMBER('Test 1 mover'!$C$8:$C$17)&gt;0)*(IF(ISNUMBER('Test 1 mover'!$B$8:$B$17),'Test 1 mover'!$B$8:$B$17,'Test 1 mover'!$E$4)&lt;=A133)*(IF(ISNUMBER('Test 1 mover'!$C$8:$C$17),'Test 1 mover'!$C$8:$C$17,'Test 1 mover'!$F$4)&gt;=A133))&gt;0,1,0))</f>
        <v/>
      </c>
      <c r="C133">
        <f>IF(B133=0,0,IF(SUMPRODUCT((ISNUMBER('Test 1 mover'!$B$8:$B$17)+ISNUMBER('Test 1 mover'!$C$8:$C$17)&gt;0)*(ISNUMBER('Test 1 mover'!$B$8:$B$17)*('Test 1 mover'!$B$8:$B$17=A133)+ISNUMBER('Test 1 mover'!$C$8:$C$17)*('Test 1 mover'!$C$8:$C$17=A133)&gt;0))&gt;0,0,1))</f>
        <v/>
      </c>
      <c r="D133">
        <f>SUM(B$2:B133)</f>
        <v/>
      </c>
      <c r="E133">
        <f>SUM(C$2:C133)</f>
        <v/>
      </c>
    </row>
    <row r="134">
      <c r="A134" s="9">
        <f>IF(ISNUMBER('Test 1 mover'!$E$4),IF('Test 1 mover'!$E$4+132&lt;='Test 1 mover'!$F$4,'Test 1 mover'!$E$4+132,""),"")</f>
        <v/>
      </c>
      <c r="B134">
        <f>IF(A134="",0,IF(SUMPRODUCT((ISNUMBER('Test 1 mover'!$B$8:$B$17)+ISNUMBER('Test 1 mover'!$C$8:$C$17)&gt;0)*(IF(ISNUMBER('Test 1 mover'!$B$8:$B$17),'Test 1 mover'!$B$8:$B$17,'Test 1 mover'!$E$4)&lt;=A134)*(IF(ISNUMBER('Test 1 mover'!$C$8:$C$17),'Test 1 mover'!$C$8:$C$17,'Test 1 mover'!$F$4)&gt;=A134))&gt;0,1,0))</f>
        <v/>
      </c>
      <c r="C134">
        <f>IF(B134=0,0,IF(SUMPRODUCT((ISNUMBER('Test 1 mover'!$B$8:$B$17)+ISNUMBER('Test 1 mover'!$C$8:$C$17)&gt;0)*(ISNUMBER('Test 1 mover'!$B$8:$B$17)*('Test 1 mover'!$B$8:$B$17=A134)+ISNUMBER('Test 1 mover'!$C$8:$C$17)*('Test 1 mover'!$C$8:$C$17=A134)&gt;0))&gt;0,0,1))</f>
        <v/>
      </c>
      <c r="D134">
        <f>SUM(B$2:B134)</f>
        <v/>
      </c>
      <c r="E134">
        <f>SUM(C$2:C134)</f>
        <v/>
      </c>
    </row>
    <row r="135">
      <c r="A135" s="9">
        <f>IF(ISNUMBER('Test 1 mover'!$E$4),IF('Test 1 mover'!$E$4+133&lt;='Test 1 mover'!$F$4,'Test 1 mover'!$E$4+133,""),"")</f>
        <v/>
      </c>
      <c r="B135">
        <f>IF(A135="",0,IF(SUMPRODUCT((ISNUMBER('Test 1 mover'!$B$8:$B$17)+ISNUMBER('Test 1 mover'!$C$8:$C$17)&gt;0)*(IF(ISNUMBER('Test 1 mover'!$B$8:$B$17),'Test 1 mover'!$B$8:$B$17,'Test 1 mover'!$E$4)&lt;=A135)*(IF(ISNUMBER('Test 1 mover'!$C$8:$C$17),'Test 1 mover'!$C$8:$C$17,'Test 1 mover'!$F$4)&gt;=A135))&gt;0,1,0))</f>
        <v/>
      </c>
      <c r="C135">
        <f>IF(B135=0,0,IF(SUMPRODUCT((ISNUMBER('Test 1 mover'!$B$8:$B$17)+ISNUMBER('Test 1 mover'!$C$8:$C$17)&gt;0)*(ISNUMBER('Test 1 mover'!$B$8:$B$17)*('Test 1 mover'!$B$8:$B$17=A135)+ISNUMBER('Test 1 mover'!$C$8:$C$17)*('Test 1 mover'!$C$8:$C$17=A135)&gt;0))&gt;0,0,1))</f>
        <v/>
      </c>
      <c r="D135">
        <f>SUM(B$2:B135)</f>
        <v/>
      </c>
      <c r="E135">
        <f>SUM(C$2:C135)</f>
        <v/>
      </c>
    </row>
    <row r="136">
      <c r="A136" s="9">
        <f>IF(ISNUMBER('Test 1 mover'!$E$4),IF('Test 1 mover'!$E$4+134&lt;='Test 1 mover'!$F$4,'Test 1 mover'!$E$4+134,""),"")</f>
        <v/>
      </c>
      <c r="B136">
        <f>IF(A136="",0,IF(SUMPRODUCT((ISNUMBER('Test 1 mover'!$B$8:$B$17)+ISNUMBER('Test 1 mover'!$C$8:$C$17)&gt;0)*(IF(ISNUMBER('Test 1 mover'!$B$8:$B$17),'Test 1 mover'!$B$8:$B$17,'Test 1 mover'!$E$4)&lt;=A136)*(IF(ISNUMBER('Test 1 mover'!$C$8:$C$17),'Test 1 mover'!$C$8:$C$17,'Test 1 mover'!$F$4)&gt;=A136))&gt;0,1,0))</f>
        <v/>
      </c>
      <c r="C136">
        <f>IF(B136=0,0,IF(SUMPRODUCT((ISNUMBER('Test 1 mover'!$B$8:$B$17)+ISNUMBER('Test 1 mover'!$C$8:$C$17)&gt;0)*(ISNUMBER('Test 1 mover'!$B$8:$B$17)*('Test 1 mover'!$B$8:$B$17=A136)+ISNUMBER('Test 1 mover'!$C$8:$C$17)*('Test 1 mover'!$C$8:$C$17=A136)&gt;0))&gt;0,0,1))</f>
        <v/>
      </c>
      <c r="D136">
        <f>SUM(B$2:B136)</f>
        <v/>
      </c>
      <c r="E136">
        <f>SUM(C$2:C136)</f>
        <v/>
      </c>
    </row>
    <row r="137">
      <c r="A137" s="9">
        <f>IF(ISNUMBER('Test 1 mover'!$E$4),IF('Test 1 mover'!$E$4+135&lt;='Test 1 mover'!$F$4,'Test 1 mover'!$E$4+135,""),"")</f>
        <v/>
      </c>
      <c r="B137">
        <f>IF(A137="",0,IF(SUMPRODUCT((ISNUMBER('Test 1 mover'!$B$8:$B$17)+ISNUMBER('Test 1 mover'!$C$8:$C$17)&gt;0)*(IF(ISNUMBER('Test 1 mover'!$B$8:$B$17),'Test 1 mover'!$B$8:$B$17,'Test 1 mover'!$E$4)&lt;=A137)*(IF(ISNUMBER('Test 1 mover'!$C$8:$C$17),'Test 1 mover'!$C$8:$C$17,'Test 1 mover'!$F$4)&gt;=A137))&gt;0,1,0))</f>
        <v/>
      </c>
      <c r="C137">
        <f>IF(B137=0,0,IF(SUMPRODUCT((ISNUMBER('Test 1 mover'!$B$8:$B$17)+ISNUMBER('Test 1 mover'!$C$8:$C$17)&gt;0)*(ISNUMBER('Test 1 mover'!$B$8:$B$17)*('Test 1 mover'!$B$8:$B$17=A137)+ISNUMBER('Test 1 mover'!$C$8:$C$17)*('Test 1 mover'!$C$8:$C$17=A137)&gt;0))&gt;0,0,1))</f>
        <v/>
      </c>
      <c r="D137">
        <f>SUM(B$2:B137)</f>
        <v/>
      </c>
      <c r="E137">
        <f>SUM(C$2:C137)</f>
        <v/>
      </c>
    </row>
    <row r="138">
      <c r="A138" s="9">
        <f>IF(ISNUMBER('Test 1 mover'!$E$4),IF('Test 1 mover'!$E$4+136&lt;='Test 1 mover'!$F$4,'Test 1 mover'!$E$4+136,""),"")</f>
        <v/>
      </c>
      <c r="B138">
        <f>IF(A138="",0,IF(SUMPRODUCT((ISNUMBER('Test 1 mover'!$B$8:$B$17)+ISNUMBER('Test 1 mover'!$C$8:$C$17)&gt;0)*(IF(ISNUMBER('Test 1 mover'!$B$8:$B$17),'Test 1 mover'!$B$8:$B$17,'Test 1 mover'!$E$4)&lt;=A138)*(IF(ISNUMBER('Test 1 mover'!$C$8:$C$17),'Test 1 mover'!$C$8:$C$17,'Test 1 mover'!$F$4)&gt;=A138))&gt;0,1,0))</f>
        <v/>
      </c>
      <c r="C138">
        <f>IF(B138=0,0,IF(SUMPRODUCT((ISNUMBER('Test 1 mover'!$B$8:$B$17)+ISNUMBER('Test 1 mover'!$C$8:$C$17)&gt;0)*(ISNUMBER('Test 1 mover'!$B$8:$B$17)*('Test 1 mover'!$B$8:$B$17=A138)+ISNUMBER('Test 1 mover'!$C$8:$C$17)*('Test 1 mover'!$C$8:$C$17=A138)&gt;0))&gt;0,0,1))</f>
        <v/>
      </c>
      <c r="D138">
        <f>SUM(B$2:B138)</f>
        <v/>
      </c>
      <c r="E138">
        <f>SUM(C$2:C138)</f>
        <v/>
      </c>
    </row>
    <row r="139">
      <c r="A139" s="9">
        <f>IF(ISNUMBER('Test 1 mover'!$E$4),IF('Test 1 mover'!$E$4+137&lt;='Test 1 mover'!$F$4,'Test 1 mover'!$E$4+137,""),"")</f>
        <v/>
      </c>
      <c r="B139">
        <f>IF(A139="",0,IF(SUMPRODUCT((ISNUMBER('Test 1 mover'!$B$8:$B$17)+ISNUMBER('Test 1 mover'!$C$8:$C$17)&gt;0)*(IF(ISNUMBER('Test 1 mover'!$B$8:$B$17),'Test 1 mover'!$B$8:$B$17,'Test 1 mover'!$E$4)&lt;=A139)*(IF(ISNUMBER('Test 1 mover'!$C$8:$C$17),'Test 1 mover'!$C$8:$C$17,'Test 1 mover'!$F$4)&gt;=A139))&gt;0,1,0))</f>
        <v/>
      </c>
      <c r="C139">
        <f>IF(B139=0,0,IF(SUMPRODUCT((ISNUMBER('Test 1 mover'!$B$8:$B$17)+ISNUMBER('Test 1 mover'!$C$8:$C$17)&gt;0)*(ISNUMBER('Test 1 mover'!$B$8:$B$17)*('Test 1 mover'!$B$8:$B$17=A139)+ISNUMBER('Test 1 mover'!$C$8:$C$17)*('Test 1 mover'!$C$8:$C$17=A139)&gt;0))&gt;0,0,1))</f>
        <v/>
      </c>
      <c r="D139">
        <f>SUM(B$2:B139)</f>
        <v/>
      </c>
      <c r="E139">
        <f>SUM(C$2:C139)</f>
        <v/>
      </c>
    </row>
    <row r="140">
      <c r="A140" s="9">
        <f>IF(ISNUMBER('Test 1 mover'!$E$4),IF('Test 1 mover'!$E$4+138&lt;='Test 1 mover'!$F$4,'Test 1 mover'!$E$4+138,""),"")</f>
        <v/>
      </c>
      <c r="B140">
        <f>IF(A140="",0,IF(SUMPRODUCT((ISNUMBER('Test 1 mover'!$B$8:$B$17)+ISNUMBER('Test 1 mover'!$C$8:$C$17)&gt;0)*(IF(ISNUMBER('Test 1 mover'!$B$8:$B$17),'Test 1 mover'!$B$8:$B$17,'Test 1 mover'!$E$4)&lt;=A140)*(IF(ISNUMBER('Test 1 mover'!$C$8:$C$17),'Test 1 mover'!$C$8:$C$17,'Test 1 mover'!$F$4)&gt;=A140))&gt;0,1,0))</f>
        <v/>
      </c>
      <c r="C140">
        <f>IF(B140=0,0,IF(SUMPRODUCT((ISNUMBER('Test 1 mover'!$B$8:$B$17)+ISNUMBER('Test 1 mover'!$C$8:$C$17)&gt;0)*(ISNUMBER('Test 1 mover'!$B$8:$B$17)*('Test 1 mover'!$B$8:$B$17=A140)+ISNUMBER('Test 1 mover'!$C$8:$C$17)*('Test 1 mover'!$C$8:$C$17=A140)&gt;0))&gt;0,0,1))</f>
        <v/>
      </c>
      <c r="D140">
        <f>SUM(B$2:B140)</f>
        <v/>
      </c>
      <c r="E140">
        <f>SUM(C$2:C140)</f>
        <v/>
      </c>
    </row>
    <row r="141">
      <c r="A141" s="9">
        <f>IF(ISNUMBER('Test 1 mover'!$E$4),IF('Test 1 mover'!$E$4+139&lt;='Test 1 mover'!$F$4,'Test 1 mover'!$E$4+139,""),"")</f>
        <v/>
      </c>
      <c r="B141">
        <f>IF(A141="",0,IF(SUMPRODUCT((ISNUMBER('Test 1 mover'!$B$8:$B$17)+ISNUMBER('Test 1 mover'!$C$8:$C$17)&gt;0)*(IF(ISNUMBER('Test 1 mover'!$B$8:$B$17),'Test 1 mover'!$B$8:$B$17,'Test 1 mover'!$E$4)&lt;=A141)*(IF(ISNUMBER('Test 1 mover'!$C$8:$C$17),'Test 1 mover'!$C$8:$C$17,'Test 1 mover'!$F$4)&gt;=A141))&gt;0,1,0))</f>
        <v/>
      </c>
      <c r="C141">
        <f>IF(B141=0,0,IF(SUMPRODUCT((ISNUMBER('Test 1 mover'!$B$8:$B$17)+ISNUMBER('Test 1 mover'!$C$8:$C$17)&gt;0)*(ISNUMBER('Test 1 mover'!$B$8:$B$17)*('Test 1 mover'!$B$8:$B$17=A141)+ISNUMBER('Test 1 mover'!$C$8:$C$17)*('Test 1 mover'!$C$8:$C$17=A141)&gt;0))&gt;0,0,1))</f>
        <v/>
      </c>
      <c r="D141">
        <f>SUM(B$2:B141)</f>
        <v/>
      </c>
      <c r="E141">
        <f>SUM(C$2:C141)</f>
        <v/>
      </c>
    </row>
    <row r="142">
      <c r="A142" s="9">
        <f>IF(ISNUMBER('Test 1 mover'!$E$4),IF('Test 1 mover'!$E$4+140&lt;='Test 1 mover'!$F$4,'Test 1 mover'!$E$4+140,""),"")</f>
        <v/>
      </c>
      <c r="B142">
        <f>IF(A142="",0,IF(SUMPRODUCT((ISNUMBER('Test 1 mover'!$B$8:$B$17)+ISNUMBER('Test 1 mover'!$C$8:$C$17)&gt;0)*(IF(ISNUMBER('Test 1 mover'!$B$8:$B$17),'Test 1 mover'!$B$8:$B$17,'Test 1 mover'!$E$4)&lt;=A142)*(IF(ISNUMBER('Test 1 mover'!$C$8:$C$17),'Test 1 mover'!$C$8:$C$17,'Test 1 mover'!$F$4)&gt;=A142))&gt;0,1,0))</f>
        <v/>
      </c>
      <c r="C142">
        <f>IF(B142=0,0,IF(SUMPRODUCT((ISNUMBER('Test 1 mover'!$B$8:$B$17)+ISNUMBER('Test 1 mover'!$C$8:$C$17)&gt;0)*(ISNUMBER('Test 1 mover'!$B$8:$B$17)*('Test 1 mover'!$B$8:$B$17=A142)+ISNUMBER('Test 1 mover'!$C$8:$C$17)*('Test 1 mover'!$C$8:$C$17=A142)&gt;0))&gt;0,0,1))</f>
        <v/>
      </c>
      <c r="D142">
        <f>SUM(B$2:B142)</f>
        <v/>
      </c>
      <c r="E142">
        <f>SUM(C$2:C142)</f>
        <v/>
      </c>
    </row>
    <row r="143">
      <c r="A143" s="9">
        <f>IF(ISNUMBER('Test 1 mover'!$E$4),IF('Test 1 mover'!$E$4+141&lt;='Test 1 mover'!$F$4,'Test 1 mover'!$E$4+141,""),"")</f>
        <v/>
      </c>
      <c r="B143">
        <f>IF(A143="",0,IF(SUMPRODUCT((ISNUMBER('Test 1 mover'!$B$8:$B$17)+ISNUMBER('Test 1 mover'!$C$8:$C$17)&gt;0)*(IF(ISNUMBER('Test 1 mover'!$B$8:$B$17),'Test 1 mover'!$B$8:$B$17,'Test 1 mover'!$E$4)&lt;=A143)*(IF(ISNUMBER('Test 1 mover'!$C$8:$C$17),'Test 1 mover'!$C$8:$C$17,'Test 1 mover'!$F$4)&gt;=A143))&gt;0,1,0))</f>
        <v/>
      </c>
      <c r="C143">
        <f>IF(B143=0,0,IF(SUMPRODUCT((ISNUMBER('Test 1 mover'!$B$8:$B$17)+ISNUMBER('Test 1 mover'!$C$8:$C$17)&gt;0)*(ISNUMBER('Test 1 mover'!$B$8:$B$17)*('Test 1 mover'!$B$8:$B$17=A143)+ISNUMBER('Test 1 mover'!$C$8:$C$17)*('Test 1 mover'!$C$8:$C$17=A143)&gt;0))&gt;0,0,1))</f>
        <v/>
      </c>
      <c r="D143">
        <f>SUM(B$2:B143)</f>
        <v/>
      </c>
      <c r="E143">
        <f>SUM(C$2:C143)</f>
        <v/>
      </c>
    </row>
    <row r="144">
      <c r="A144" s="9">
        <f>IF(ISNUMBER('Test 1 mover'!$E$4),IF('Test 1 mover'!$E$4+142&lt;='Test 1 mover'!$F$4,'Test 1 mover'!$E$4+142,""),"")</f>
        <v/>
      </c>
      <c r="B144">
        <f>IF(A144="",0,IF(SUMPRODUCT((ISNUMBER('Test 1 mover'!$B$8:$B$17)+ISNUMBER('Test 1 mover'!$C$8:$C$17)&gt;0)*(IF(ISNUMBER('Test 1 mover'!$B$8:$B$17),'Test 1 mover'!$B$8:$B$17,'Test 1 mover'!$E$4)&lt;=A144)*(IF(ISNUMBER('Test 1 mover'!$C$8:$C$17),'Test 1 mover'!$C$8:$C$17,'Test 1 mover'!$F$4)&gt;=A144))&gt;0,1,0))</f>
        <v/>
      </c>
      <c r="C144">
        <f>IF(B144=0,0,IF(SUMPRODUCT((ISNUMBER('Test 1 mover'!$B$8:$B$17)+ISNUMBER('Test 1 mover'!$C$8:$C$17)&gt;0)*(ISNUMBER('Test 1 mover'!$B$8:$B$17)*('Test 1 mover'!$B$8:$B$17=A144)+ISNUMBER('Test 1 mover'!$C$8:$C$17)*('Test 1 mover'!$C$8:$C$17=A144)&gt;0))&gt;0,0,1))</f>
        <v/>
      </c>
      <c r="D144">
        <f>SUM(B$2:B144)</f>
        <v/>
      </c>
      <c r="E144">
        <f>SUM(C$2:C144)</f>
        <v/>
      </c>
    </row>
    <row r="145">
      <c r="A145" s="9">
        <f>IF(ISNUMBER('Test 1 mover'!$E$4),IF('Test 1 mover'!$E$4+143&lt;='Test 1 mover'!$F$4,'Test 1 mover'!$E$4+143,""),"")</f>
        <v/>
      </c>
      <c r="B145">
        <f>IF(A145="",0,IF(SUMPRODUCT((ISNUMBER('Test 1 mover'!$B$8:$B$17)+ISNUMBER('Test 1 mover'!$C$8:$C$17)&gt;0)*(IF(ISNUMBER('Test 1 mover'!$B$8:$B$17),'Test 1 mover'!$B$8:$B$17,'Test 1 mover'!$E$4)&lt;=A145)*(IF(ISNUMBER('Test 1 mover'!$C$8:$C$17),'Test 1 mover'!$C$8:$C$17,'Test 1 mover'!$F$4)&gt;=A145))&gt;0,1,0))</f>
        <v/>
      </c>
      <c r="C145">
        <f>IF(B145=0,0,IF(SUMPRODUCT((ISNUMBER('Test 1 mover'!$B$8:$B$17)+ISNUMBER('Test 1 mover'!$C$8:$C$17)&gt;0)*(ISNUMBER('Test 1 mover'!$B$8:$B$17)*('Test 1 mover'!$B$8:$B$17=A145)+ISNUMBER('Test 1 mover'!$C$8:$C$17)*('Test 1 mover'!$C$8:$C$17=A145)&gt;0))&gt;0,0,1))</f>
        <v/>
      </c>
      <c r="D145">
        <f>SUM(B$2:B145)</f>
        <v/>
      </c>
      <c r="E145">
        <f>SUM(C$2:C145)</f>
        <v/>
      </c>
    </row>
    <row r="146">
      <c r="A146" s="9">
        <f>IF(ISNUMBER('Test 1 mover'!$E$4),IF('Test 1 mover'!$E$4+144&lt;='Test 1 mover'!$F$4,'Test 1 mover'!$E$4+144,""),"")</f>
        <v/>
      </c>
      <c r="B146">
        <f>IF(A146="",0,IF(SUMPRODUCT((ISNUMBER('Test 1 mover'!$B$8:$B$17)+ISNUMBER('Test 1 mover'!$C$8:$C$17)&gt;0)*(IF(ISNUMBER('Test 1 mover'!$B$8:$B$17),'Test 1 mover'!$B$8:$B$17,'Test 1 mover'!$E$4)&lt;=A146)*(IF(ISNUMBER('Test 1 mover'!$C$8:$C$17),'Test 1 mover'!$C$8:$C$17,'Test 1 mover'!$F$4)&gt;=A146))&gt;0,1,0))</f>
        <v/>
      </c>
      <c r="C146">
        <f>IF(B146=0,0,IF(SUMPRODUCT((ISNUMBER('Test 1 mover'!$B$8:$B$17)+ISNUMBER('Test 1 mover'!$C$8:$C$17)&gt;0)*(ISNUMBER('Test 1 mover'!$B$8:$B$17)*('Test 1 mover'!$B$8:$B$17=A146)+ISNUMBER('Test 1 mover'!$C$8:$C$17)*('Test 1 mover'!$C$8:$C$17=A146)&gt;0))&gt;0,0,1))</f>
        <v/>
      </c>
      <c r="D146">
        <f>SUM(B$2:B146)</f>
        <v/>
      </c>
      <c r="E146">
        <f>SUM(C$2:C146)</f>
        <v/>
      </c>
    </row>
    <row r="147">
      <c r="A147" s="9">
        <f>IF(ISNUMBER('Test 1 mover'!$E$4),IF('Test 1 mover'!$E$4+145&lt;='Test 1 mover'!$F$4,'Test 1 mover'!$E$4+145,""),"")</f>
        <v/>
      </c>
      <c r="B147">
        <f>IF(A147="",0,IF(SUMPRODUCT((ISNUMBER('Test 1 mover'!$B$8:$B$17)+ISNUMBER('Test 1 mover'!$C$8:$C$17)&gt;0)*(IF(ISNUMBER('Test 1 mover'!$B$8:$B$17),'Test 1 mover'!$B$8:$B$17,'Test 1 mover'!$E$4)&lt;=A147)*(IF(ISNUMBER('Test 1 mover'!$C$8:$C$17),'Test 1 mover'!$C$8:$C$17,'Test 1 mover'!$F$4)&gt;=A147))&gt;0,1,0))</f>
        <v/>
      </c>
      <c r="C147">
        <f>IF(B147=0,0,IF(SUMPRODUCT((ISNUMBER('Test 1 mover'!$B$8:$B$17)+ISNUMBER('Test 1 mover'!$C$8:$C$17)&gt;0)*(ISNUMBER('Test 1 mover'!$B$8:$B$17)*('Test 1 mover'!$B$8:$B$17=A147)+ISNUMBER('Test 1 mover'!$C$8:$C$17)*('Test 1 mover'!$C$8:$C$17=A147)&gt;0))&gt;0,0,1))</f>
        <v/>
      </c>
      <c r="D147">
        <f>SUM(B$2:B147)</f>
        <v/>
      </c>
      <c r="E147">
        <f>SUM(C$2:C147)</f>
        <v/>
      </c>
    </row>
    <row r="148">
      <c r="A148" s="9">
        <f>IF(ISNUMBER('Test 1 mover'!$E$4),IF('Test 1 mover'!$E$4+146&lt;='Test 1 mover'!$F$4,'Test 1 mover'!$E$4+146,""),"")</f>
        <v/>
      </c>
      <c r="B148">
        <f>IF(A148="",0,IF(SUMPRODUCT((ISNUMBER('Test 1 mover'!$B$8:$B$17)+ISNUMBER('Test 1 mover'!$C$8:$C$17)&gt;0)*(IF(ISNUMBER('Test 1 mover'!$B$8:$B$17),'Test 1 mover'!$B$8:$B$17,'Test 1 mover'!$E$4)&lt;=A148)*(IF(ISNUMBER('Test 1 mover'!$C$8:$C$17),'Test 1 mover'!$C$8:$C$17,'Test 1 mover'!$F$4)&gt;=A148))&gt;0,1,0))</f>
        <v/>
      </c>
      <c r="C148">
        <f>IF(B148=0,0,IF(SUMPRODUCT((ISNUMBER('Test 1 mover'!$B$8:$B$17)+ISNUMBER('Test 1 mover'!$C$8:$C$17)&gt;0)*(ISNUMBER('Test 1 mover'!$B$8:$B$17)*('Test 1 mover'!$B$8:$B$17=A148)+ISNUMBER('Test 1 mover'!$C$8:$C$17)*('Test 1 mover'!$C$8:$C$17=A148)&gt;0))&gt;0,0,1))</f>
        <v/>
      </c>
      <c r="D148">
        <f>SUM(B$2:B148)</f>
        <v/>
      </c>
      <c r="E148">
        <f>SUM(C$2:C148)</f>
        <v/>
      </c>
    </row>
    <row r="149">
      <c r="A149" s="9">
        <f>IF(ISNUMBER('Test 1 mover'!$E$4),IF('Test 1 mover'!$E$4+147&lt;='Test 1 mover'!$F$4,'Test 1 mover'!$E$4+147,""),"")</f>
        <v/>
      </c>
      <c r="B149">
        <f>IF(A149="",0,IF(SUMPRODUCT((ISNUMBER('Test 1 mover'!$B$8:$B$17)+ISNUMBER('Test 1 mover'!$C$8:$C$17)&gt;0)*(IF(ISNUMBER('Test 1 mover'!$B$8:$B$17),'Test 1 mover'!$B$8:$B$17,'Test 1 mover'!$E$4)&lt;=A149)*(IF(ISNUMBER('Test 1 mover'!$C$8:$C$17),'Test 1 mover'!$C$8:$C$17,'Test 1 mover'!$F$4)&gt;=A149))&gt;0,1,0))</f>
        <v/>
      </c>
      <c r="C149">
        <f>IF(B149=0,0,IF(SUMPRODUCT((ISNUMBER('Test 1 mover'!$B$8:$B$17)+ISNUMBER('Test 1 mover'!$C$8:$C$17)&gt;0)*(ISNUMBER('Test 1 mover'!$B$8:$B$17)*('Test 1 mover'!$B$8:$B$17=A149)+ISNUMBER('Test 1 mover'!$C$8:$C$17)*('Test 1 mover'!$C$8:$C$17=A149)&gt;0))&gt;0,0,1))</f>
        <v/>
      </c>
      <c r="D149">
        <f>SUM(B$2:B149)</f>
        <v/>
      </c>
      <c r="E149">
        <f>SUM(C$2:C149)</f>
        <v/>
      </c>
    </row>
    <row r="150">
      <c r="A150" s="9">
        <f>IF(ISNUMBER('Test 1 mover'!$E$4),IF('Test 1 mover'!$E$4+148&lt;='Test 1 mover'!$F$4,'Test 1 mover'!$E$4+148,""),"")</f>
        <v/>
      </c>
      <c r="B150">
        <f>IF(A150="",0,IF(SUMPRODUCT((ISNUMBER('Test 1 mover'!$B$8:$B$17)+ISNUMBER('Test 1 mover'!$C$8:$C$17)&gt;0)*(IF(ISNUMBER('Test 1 mover'!$B$8:$B$17),'Test 1 mover'!$B$8:$B$17,'Test 1 mover'!$E$4)&lt;=A150)*(IF(ISNUMBER('Test 1 mover'!$C$8:$C$17),'Test 1 mover'!$C$8:$C$17,'Test 1 mover'!$F$4)&gt;=A150))&gt;0,1,0))</f>
        <v/>
      </c>
      <c r="C150">
        <f>IF(B150=0,0,IF(SUMPRODUCT((ISNUMBER('Test 1 mover'!$B$8:$B$17)+ISNUMBER('Test 1 mover'!$C$8:$C$17)&gt;0)*(ISNUMBER('Test 1 mover'!$B$8:$B$17)*('Test 1 mover'!$B$8:$B$17=A150)+ISNUMBER('Test 1 mover'!$C$8:$C$17)*('Test 1 mover'!$C$8:$C$17=A150)&gt;0))&gt;0,0,1))</f>
        <v/>
      </c>
      <c r="D150">
        <f>SUM(B$2:B150)</f>
        <v/>
      </c>
      <c r="E150">
        <f>SUM(C$2:C150)</f>
        <v/>
      </c>
    </row>
    <row r="151">
      <c r="A151" s="9">
        <f>IF(ISNUMBER('Test 1 mover'!$E$4),IF('Test 1 mover'!$E$4+149&lt;='Test 1 mover'!$F$4,'Test 1 mover'!$E$4+149,""),"")</f>
        <v/>
      </c>
      <c r="B151">
        <f>IF(A151="",0,IF(SUMPRODUCT((ISNUMBER('Test 1 mover'!$B$8:$B$17)+ISNUMBER('Test 1 mover'!$C$8:$C$17)&gt;0)*(IF(ISNUMBER('Test 1 mover'!$B$8:$B$17),'Test 1 mover'!$B$8:$B$17,'Test 1 mover'!$E$4)&lt;=A151)*(IF(ISNUMBER('Test 1 mover'!$C$8:$C$17),'Test 1 mover'!$C$8:$C$17,'Test 1 mover'!$F$4)&gt;=A151))&gt;0,1,0))</f>
        <v/>
      </c>
      <c r="C151">
        <f>IF(B151=0,0,IF(SUMPRODUCT((ISNUMBER('Test 1 mover'!$B$8:$B$17)+ISNUMBER('Test 1 mover'!$C$8:$C$17)&gt;0)*(ISNUMBER('Test 1 mover'!$B$8:$B$17)*('Test 1 mover'!$B$8:$B$17=A151)+ISNUMBER('Test 1 mover'!$C$8:$C$17)*('Test 1 mover'!$C$8:$C$17=A151)&gt;0))&gt;0,0,1))</f>
        <v/>
      </c>
      <c r="D151">
        <f>SUM(B$2:B151)</f>
        <v/>
      </c>
      <c r="E151">
        <f>SUM(C$2:C151)</f>
        <v/>
      </c>
    </row>
    <row r="152">
      <c r="A152" s="9">
        <f>IF(ISNUMBER('Test 1 mover'!$E$4),IF('Test 1 mover'!$E$4+150&lt;='Test 1 mover'!$F$4,'Test 1 mover'!$E$4+150,""),"")</f>
        <v/>
      </c>
      <c r="B152">
        <f>IF(A152="",0,IF(SUMPRODUCT((ISNUMBER('Test 1 mover'!$B$8:$B$17)+ISNUMBER('Test 1 mover'!$C$8:$C$17)&gt;0)*(IF(ISNUMBER('Test 1 mover'!$B$8:$B$17),'Test 1 mover'!$B$8:$B$17,'Test 1 mover'!$E$4)&lt;=A152)*(IF(ISNUMBER('Test 1 mover'!$C$8:$C$17),'Test 1 mover'!$C$8:$C$17,'Test 1 mover'!$F$4)&gt;=A152))&gt;0,1,0))</f>
        <v/>
      </c>
      <c r="C152">
        <f>IF(B152=0,0,IF(SUMPRODUCT((ISNUMBER('Test 1 mover'!$B$8:$B$17)+ISNUMBER('Test 1 mover'!$C$8:$C$17)&gt;0)*(ISNUMBER('Test 1 mover'!$B$8:$B$17)*('Test 1 mover'!$B$8:$B$17=A152)+ISNUMBER('Test 1 mover'!$C$8:$C$17)*('Test 1 mover'!$C$8:$C$17=A152)&gt;0))&gt;0,0,1))</f>
        <v/>
      </c>
      <c r="D152">
        <f>SUM(B$2:B152)</f>
        <v/>
      </c>
      <c r="E152">
        <f>SUM(C$2:C152)</f>
        <v/>
      </c>
    </row>
    <row r="153">
      <c r="A153" s="9">
        <f>IF(ISNUMBER('Test 1 mover'!$E$4),IF('Test 1 mover'!$E$4+151&lt;='Test 1 mover'!$F$4,'Test 1 mover'!$E$4+151,""),"")</f>
        <v/>
      </c>
      <c r="B153">
        <f>IF(A153="",0,IF(SUMPRODUCT((ISNUMBER('Test 1 mover'!$B$8:$B$17)+ISNUMBER('Test 1 mover'!$C$8:$C$17)&gt;0)*(IF(ISNUMBER('Test 1 mover'!$B$8:$B$17),'Test 1 mover'!$B$8:$B$17,'Test 1 mover'!$E$4)&lt;=A153)*(IF(ISNUMBER('Test 1 mover'!$C$8:$C$17),'Test 1 mover'!$C$8:$C$17,'Test 1 mover'!$F$4)&gt;=A153))&gt;0,1,0))</f>
        <v/>
      </c>
      <c r="C153">
        <f>IF(B153=0,0,IF(SUMPRODUCT((ISNUMBER('Test 1 mover'!$B$8:$B$17)+ISNUMBER('Test 1 mover'!$C$8:$C$17)&gt;0)*(ISNUMBER('Test 1 mover'!$B$8:$B$17)*('Test 1 mover'!$B$8:$B$17=A153)+ISNUMBER('Test 1 mover'!$C$8:$C$17)*('Test 1 mover'!$C$8:$C$17=A153)&gt;0))&gt;0,0,1))</f>
        <v/>
      </c>
      <c r="D153">
        <f>SUM(B$2:B153)</f>
        <v/>
      </c>
      <c r="E153">
        <f>SUM(C$2:C153)</f>
        <v/>
      </c>
    </row>
    <row r="154">
      <c r="A154" s="9">
        <f>IF(ISNUMBER('Test 1 mover'!$E$4),IF('Test 1 mover'!$E$4+152&lt;='Test 1 mover'!$F$4,'Test 1 mover'!$E$4+152,""),"")</f>
        <v/>
      </c>
      <c r="B154">
        <f>IF(A154="",0,IF(SUMPRODUCT((ISNUMBER('Test 1 mover'!$B$8:$B$17)+ISNUMBER('Test 1 mover'!$C$8:$C$17)&gt;0)*(IF(ISNUMBER('Test 1 mover'!$B$8:$B$17),'Test 1 mover'!$B$8:$B$17,'Test 1 mover'!$E$4)&lt;=A154)*(IF(ISNUMBER('Test 1 mover'!$C$8:$C$17),'Test 1 mover'!$C$8:$C$17,'Test 1 mover'!$F$4)&gt;=A154))&gt;0,1,0))</f>
        <v/>
      </c>
      <c r="C154">
        <f>IF(B154=0,0,IF(SUMPRODUCT((ISNUMBER('Test 1 mover'!$B$8:$B$17)+ISNUMBER('Test 1 mover'!$C$8:$C$17)&gt;0)*(ISNUMBER('Test 1 mover'!$B$8:$B$17)*('Test 1 mover'!$B$8:$B$17=A154)+ISNUMBER('Test 1 mover'!$C$8:$C$17)*('Test 1 mover'!$C$8:$C$17=A154)&gt;0))&gt;0,0,1))</f>
        <v/>
      </c>
      <c r="D154">
        <f>SUM(B$2:B154)</f>
        <v/>
      </c>
      <c r="E154">
        <f>SUM(C$2:C154)</f>
        <v/>
      </c>
    </row>
    <row r="155">
      <c r="A155" s="9">
        <f>IF(ISNUMBER('Test 1 mover'!$E$4),IF('Test 1 mover'!$E$4+153&lt;='Test 1 mover'!$F$4,'Test 1 mover'!$E$4+153,""),"")</f>
        <v/>
      </c>
      <c r="B155">
        <f>IF(A155="",0,IF(SUMPRODUCT((ISNUMBER('Test 1 mover'!$B$8:$B$17)+ISNUMBER('Test 1 mover'!$C$8:$C$17)&gt;0)*(IF(ISNUMBER('Test 1 mover'!$B$8:$B$17),'Test 1 mover'!$B$8:$B$17,'Test 1 mover'!$E$4)&lt;=A155)*(IF(ISNUMBER('Test 1 mover'!$C$8:$C$17),'Test 1 mover'!$C$8:$C$17,'Test 1 mover'!$F$4)&gt;=A155))&gt;0,1,0))</f>
        <v/>
      </c>
      <c r="C155">
        <f>IF(B155=0,0,IF(SUMPRODUCT((ISNUMBER('Test 1 mover'!$B$8:$B$17)+ISNUMBER('Test 1 mover'!$C$8:$C$17)&gt;0)*(ISNUMBER('Test 1 mover'!$B$8:$B$17)*('Test 1 mover'!$B$8:$B$17=A155)+ISNUMBER('Test 1 mover'!$C$8:$C$17)*('Test 1 mover'!$C$8:$C$17=A155)&gt;0))&gt;0,0,1))</f>
        <v/>
      </c>
      <c r="D155">
        <f>SUM(B$2:B155)</f>
        <v/>
      </c>
      <c r="E155">
        <f>SUM(C$2:C155)</f>
        <v/>
      </c>
    </row>
    <row r="156">
      <c r="A156" s="9">
        <f>IF(ISNUMBER('Test 1 mover'!$E$4),IF('Test 1 mover'!$E$4+154&lt;='Test 1 mover'!$F$4,'Test 1 mover'!$E$4+154,""),"")</f>
        <v/>
      </c>
      <c r="B156">
        <f>IF(A156="",0,IF(SUMPRODUCT((ISNUMBER('Test 1 mover'!$B$8:$B$17)+ISNUMBER('Test 1 mover'!$C$8:$C$17)&gt;0)*(IF(ISNUMBER('Test 1 mover'!$B$8:$B$17),'Test 1 mover'!$B$8:$B$17,'Test 1 mover'!$E$4)&lt;=A156)*(IF(ISNUMBER('Test 1 mover'!$C$8:$C$17),'Test 1 mover'!$C$8:$C$17,'Test 1 mover'!$F$4)&gt;=A156))&gt;0,1,0))</f>
        <v/>
      </c>
      <c r="C156">
        <f>IF(B156=0,0,IF(SUMPRODUCT((ISNUMBER('Test 1 mover'!$B$8:$B$17)+ISNUMBER('Test 1 mover'!$C$8:$C$17)&gt;0)*(ISNUMBER('Test 1 mover'!$B$8:$B$17)*('Test 1 mover'!$B$8:$B$17=A156)+ISNUMBER('Test 1 mover'!$C$8:$C$17)*('Test 1 mover'!$C$8:$C$17=A156)&gt;0))&gt;0,0,1))</f>
        <v/>
      </c>
      <c r="D156">
        <f>SUM(B$2:B156)</f>
        <v/>
      </c>
      <c r="E156">
        <f>SUM(C$2:C156)</f>
        <v/>
      </c>
    </row>
    <row r="157">
      <c r="A157" s="9">
        <f>IF(ISNUMBER('Test 1 mover'!$E$4),IF('Test 1 mover'!$E$4+155&lt;='Test 1 mover'!$F$4,'Test 1 mover'!$E$4+155,""),"")</f>
        <v/>
      </c>
      <c r="B157">
        <f>IF(A157="",0,IF(SUMPRODUCT((ISNUMBER('Test 1 mover'!$B$8:$B$17)+ISNUMBER('Test 1 mover'!$C$8:$C$17)&gt;0)*(IF(ISNUMBER('Test 1 mover'!$B$8:$B$17),'Test 1 mover'!$B$8:$B$17,'Test 1 mover'!$E$4)&lt;=A157)*(IF(ISNUMBER('Test 1 mover'!$C$8:$C$17),'Test 1 mover'!$C$8:$C$17,'Test 1 mover'!$F$4)&gt;=A157))&gt;0,1,0))</f>
        <v/>
      </c>
      <c r="C157">
        <f>IF(B157=0,0,IF(SUMPRODUCT((ISNUMBER('Test 1 mover'!$B$8:$B$17)+ISNUMBER('Test 1 mover'!$C$8:$C$17)&gt;0)*(ISNUMBER('Test 1 mover'!$B$8:$B$17)*('Test 1 mover'!$B$8:$B$17=A157)+ISNUMBER('Test 1 mover'!$C$8:$C$17)*('Test 1 mover'!$C$8:$C$17=A157)&gt;0))&gt;0,0,1))</f>
        <v/>
      </c>
      <c r="D157">
        <f>SUM(B$2:B157)</f>
        <v/>
      </c>
      <c r="E157">
        <f>SUM(C$2:C157)</f>
        <v/>
      </c>
    </row>
    <row r="158">
      <c r="A158" s="9">
        <f>IF(ISNUMBER('Test 1 mover'!$E$4),IF('Test 1 mover'!$E$4+156&lt;='Test 1 mover'!$F$4,'Test 1 mover'!$E$4+156,""),"")</f>
        <v/>
      </c>
      <c r="B158">
        <f>IF(A158="",0,IF(SUMPRODUCT((ISNUMBER('Test 1 mover'!$B$8:$B$17)+ISNUMBER('Test 1 mover'!$C$8:$C$17)&gt;0)*(IF(ISNUMBER('Test 1 mover'!$B$8:$B$17),'Test 1 mover'!$B$8:$B$17,'Test 1 mover'!$E$4)&lt;=A158)*(IF(ISNUMBER('Test 1 mover'!$C$8:$C$17),'Test 1 mover'!$C$8:$C$17,'Test 1 mover'!$F$4)&gt;=A158))&gt;0,1,0))</f>
        <v/>
      </c>
      <c r="C158">
        <f>IF(B158=0,0,IF(SUMPRODUCT((ISNUMBER('Test 1 mover'!$B$8:$B$17)+ISNUMBER('Test 1 mover'!$C$8:$C$17)&gt;0)*(ISNUMBER('Test 1 mover'!$B$8:$B$17)*('Test 1 mover'!$B$8:$B$17=A158)+ISNUMBER('Test 1 mover'!$C$8:$C$17)*('Test 1 mover'!$C$8:$C$17=A158)&gt;0))&gt;0,0,1))</f>
        <v/>
      </c>
      <c r="D158">
        <f>SUM(B$2:B158)</f>
        <v/>
      </c>
      <c r="E158">
        <f>SUM(C$2:C158)</f>
        <v/>
      </c>
    </row>
    <row r="159">
      <c r="A159" s="9">
        <f>IF(ISNUMBER('Test 1 mover'!$E$4),IF('Test 1 mover'!$E$4+157&lt;='Test 1 mover'!$F$4,'Test 1 mover'!$E$4+157,""),"")</f>
        <v/>
      </c>
      <c r="B159">
        <f>IF(A159="",0,IF(SUMPRODUCT((ISNUMBER('Test 1 mover'!$B$8:$B$17)+ISNUMBER('Test 1 mover'!$C$8:$C$17)&gt;0)*(IF(ISNUMBER('Test 1 mover'!$B$8:$B$17),'Test 1 mover'!$B$8:$B$17,'Test 1 mover'!$E$4)&lt;=A159)*(IF(ISNUMBER('Test 1 mover'!$C$8:$C$17),'Test 1 mover'!$C$8:$C$17,'Test 1 mover'!$F$4)&gt;=A159))&gt;0,1,0))</f>
        <v/>
      </c>
      <c r="C159">
        <f>IF(B159=0,0,IF(SUMPRODUCT((ISNUMBER('Test 1 mover'!$B$8:$B$17)+ISNUMBER('Test 1 mover'!$C$8:$C$17)&gt;0)*(ISNUMBER('Test 1 mover'!$B$8:$B$17)*('Test 1 mover'!$B$8:$B$17=A159)+ISNUMBER('Test 1 mover'!$C$8:$C$17)*('Test 1 mover'!$C$8:$C$17=A159)&gt;0))&gt;0,0,1))</f>
        <v/>
      </c>
      <c r="D159">
        <f>SUM(B$2:B159)</f>
        <v/>
      </c>
      <c r="E159">
        <f>SUM(C$2:C159)</f>
        <v/>
      </c>
    </row>
    <row r="160">
      <c r="A160" s="9">
        <f>IF(ISNUMBER('Test 1 mover'!$E$4),IF('Test 1 mover'!$E$4+158&lt;='Test 1 mover'!$F$4,'Test 1 mover'!$E$4+158,""),"")</f>
        <v/>
      </c>
      <c r="B160">
        <f>IF(A160="",0,IF(SUMPRODUCT((ISNUMBER('Test 1 mover'!$B$8:$B$17)+ISNUMBER('Test 1 mover'!$C$8:$C$17)&gt;0)*(IF(ISNUMBER('Test 1 mover'!$B$8:$B$17),'Test 1 mover'!$B$8:$B$17,'Test 1 mover'!$E$4)&lt;=A160)*(IF(ISNUMBER('Test 1 mover'!$C$8:$C$17),'Test 1 mover'!$C$8:$C$17,'Test 1 mover'!$F$4)&gt;=A160))&gt;0,1,0))</f>
        <v/>
      </c>
      <c r="C160">
        <f>IF(B160=0,0,IF(SUMPRODUCT((ISNUMBER('Test 1 mover'!$B$8:$B$17)+ISNUMBER('Test 1 mover'!$C$8:$C$17)&gt;0)*(ISNUMBER('Test 1 mover'!$B$8:$B$17)*('Test 1 mover'!$B$8:$B$17=A160)+ISNUMBER('Test 1 mover'!$C$8:$C$17)*('Test 1 mover'!$C$8:$C$17=A160)&gt;0))&gt;0,0,1))</f>
        <v/>
      </c>
      <c r="D160">
        <f>SUM(B$2:B160)</f>
        <v/>
      </c>
      <c r="E160">
        <f>SUM(C$2:C160)</f>
        <v/>
      </c>
    </row>
    <row r="161">
      <c r="A161" s="9">
        <f>IF(ISNUMBER('Test 1 mover'!$E$4),IF('Test 1 mover'!$E$4+159&lt;='Test 1 mover'!$F$4,'Test 1 mover'!$E$4+159,""),"")</f>
        <v/>
      </c>
      <c r="B161">
        <f>IF(A161="",0,IF(SUMPRODUCT((ISNUMBER('Test 1 mover'!$B$8:$B$17)+ISNUMBER('Test 1 mover'!$C$8:$C$17)&gt;0)*(IF(ISNUMBER('Test 1 mover'!$B$8:$B$17),'Test 1 mover'!$B$8:$B$17,'Test 1 mover'!$E$4)&lt;=A161)*(IF(ISNUMBER('Test 1 mover'!$C$8:$C$17),'Test 1 mover'!$C$8:$C$17,'Test 1 mover'!$F$4)&gt;=A161))&gt;0,1,0))</f>
        <v/>
      </c>
      <c r="C161">
        <f>IF(B161=0,0,IF(SUMPRODUCT((ISNUMBER('Test 1 mover'!$B$8:$B$17)+ISNUMBER('Test 1 mover'!$C$8:$C$17)&gt;0)*(ISNUMBER('Test 1 mover'!$B$8:$B$17)*('Test 1 mover'!$B$8:$B$17=A161)+ISNUMBER('Test 1 mover'!$C$8:$C$17)*('Test 1 mover'!$C$8:$C$17=A161)&gt;0))&gt;0,0,1))</f>
        <v/>
      </c>
      <c r="D161">
        <f>SUM(B$2:B161)</f>
        <v/>
      </c>
      <c r="E161">
        <f>SUM(C$2:C161)</f>
        <v/>
      </c>
    </row>
    <row r="162">
      <c r="A162" s="9">
        <f>IF(ISNUMBER('Test 1 mover'!$E$4),IF('Test 1 mover'!$E$4+160&lt;='Test 1 mover'!$F$4,'Test 1 mover'!$E$4+160,""),"")</f>
        <v/>
      </c>
      <c r="B162">
        <f>IF(A162="",0,IF(SUMPRODUCT((ISNUMBER('Test 1 mover'!$B$8:$B$17)+ISNUMBER('Test 1 mover'!$C$8:$C$17)&gt;0)*(IF(ISNUMBER('Test 1 mover'!$B$8:$B$17),'Test 1 mover'!$B$8:$B$17,'Test 1 mover'!$E$4)&lt;=A162)*(IF(ISNUMBER('Test 1 mover'!$C$8:$C$17),'Test 1 mover'!$C$8:$C$17,'Test 1 mover'!$F$4)&gt;=A162))&gt;0,1,0))</f>
        <v/>
      </c>
      <c r="C162">
        <f>IF(B162=0,0,IF(SUMPRODUCT((ISNUMBER('Test 1 mover'!$B$8:$B$17)+ISNUMBER('Test 1 mover'!$C$8:$C$17)&gt;0)*(ISNUMBER('Test 1 mover'!$B$8:$B$17)*('Test 1 mover'!$B$8:$B$17=A162)+ISNUMBER('Test 1 mover'!$C$8:$C$17)*('Test 1 mover'!$C$8:$C$17=A162)&gt;0))&gt;0,0,1))</f>
        <v/>
      </c>
      <c r="D162">
        <f>SUM(B$2:B162)</f>
        <v/>
      </c>
      <c r="E162">
        <f>SUM(C$2:C162)</f>
        <v/>
      </c>
    </row>
    <row r="163">
      <c r="A163" s="9">
        <f>IF(ISNUMBER('Test 1 mover'!$E$4),IF('Test 1 mover'!$E$4+161&lt;='Test 1 mover'!$F$4,'Test 1 mover'!$E$4+161,""),"")</f>
        <v/>
      </c>
      <c r="B163">
        <f>IF(A163="",0,IF(SUMPRODUCT((ISNUMBER('Test 1 mover'!$B$8:$B$17)+ISNUMBER('Test 1 mover'!$C$8:$C$17)&gt;0)*(IF(ISNUMBER('Test 1 mover'!$B$8:$B$17),'Test 1 mover'!$B$8:$B$17,'Test 1 mover'!$E$4)&lt;=A163)*(IF(ISNUMBER('Test 1 mover'!$C$8:$C$17),'Test 1 mover'!$C$8:$C$17,'Test 1 mover'!$F$4)&gt;=A163))&gt;0,1,0))</f>
        <v/>
      </c>
      <c r="C163">
        <f>IF(B163=0,0,IF(SUMPRODUCT((ISNUMBER('Test 1 mover'!$B$8:$B$17)+ISNUMBER('Test 1 mover'!$C$8:$C$17)&gt;0)*(ISNUMBER('Test 1 mover'!$B$8:$B$17)*('Test 1 mover'!$B$8:$B$17=A163)+ISNUMBER('Test 1 mover'!$C$8:$C$17)*('Test 1 mover'!$C$8:$C$17=A163)&gt;0))&gt;0,0,1))</f>
        <v/>
      </c>
      <c r="D163">
        <f>SUM(B$2:B163)</f>
        <v/>
      </c>
      <c r="E163">
        <f>SUM(C$2:C163)</f>
        <v/>
      </c>
    </row>
    <row r="164">
      <c r="A164" s="9">
        <f>IF(ISNUMBER('Test 1 mover'!$E$4),IF('Test 1 mover'!$E$4+162&lt;='Test 1 mover'!$F$4,'Test 1 mover'!$E$4+162,""),"")</f>
        <v/>
      </c>
      <c r="B164">
        <f>IF(A164="",0,IF(SUMPRODUCT((ISNUMBER('Test 1 mover'!$B$8:$B$17)+ISNUMBER('Test 1 mover'!$C$8:$C$17)&gt;0)*(IF(ISNUMBER('Test 1 mover'!$B$8:$B$17),'Test 1 mover'!$B$8:$B$17,'Test 1 mover'!$E$4)&lt;=A164)*(IF(ISNUMBER('Test 1 mover'!$C$8:$C$17),'Test 1 mover'!$C$8:$C$17,'Test 1 mover'!$F$4)&gt;=A164))&gt;0,1,0))</f>
        <v/>
      </c>
      <c r="C164">
        <f>IF(B164=0,0,IF(SUMPRODUCT((ISNUMBER('Test 1 mover'!$B$8:$B$17)+ISNUMBER('Test 1 mover'!$C$8:$C$17)&gt;0)*(ISNUMBER('Test 1 mover'!$B$8:$B$17)*('Test 1 mover'!$B$8:$B$17=A164)+ISNUMBER('Test 1 mover'!$C$8:$C$17)*('Test 1 mover'!$C$8:$C$17=A164)&gt;0))&gt;0,0,1))</f>
        <v/>
      </c>
      <c r="D164">
        <f>SUM(B$2:B164)</f>
        <v/>
      </c>
      <c r="E164">
        <f>SUM(C$2:C164)</f>
        <v/>
      </c>
    </row>
    <row r="165">
      <c r="A165" s="9">
        <f>IF(ISNUMBER('Test 1 mover'!$E$4),IF('Test 1 mover'!$E$4+163&lt;='Test 1 mover'!$F$4,'Test 1 mover'!$E$4+163,""),"")</f>
        <v/>
      </c>
      <c r="B165">
        <f>IF(A165="",0,IF(SUMPRODUCT((ISNUMBER('Test 1 mover'!$B$8:$B$17)+ISNUMBER('Test 1 mover'!$C$8:$C$17)&gt;0)*(IF(ISNUMBER('Test 1 mover'!$B$8:$B$17),'Test 1 mover'!$B$8:$B$17,'Test 1 mover'!$E$4)&lt;=A165)*(IF(ISNUMBER('Test 1 mover'!$C$8:$C$17),'Test 1 mover'!$C$8:$C$17,'Test 1 mover'!$F$4)&gt;=A165))&gt;0,1,0))</f>
        <v/>
      </c>
      <c r="C165">
        <f>IF(B165=0,0,IF(SUMPRODUCT((ISNUMBER('Test 1 mover'!$B$8:$B$17)+ISNUMBER('Test 1 mover'!$C$8:$C$17)&gt;0)*(ISNUMBER('Test 1 mover'!$B$8:$B$17)*('Test 1 mover'!$B$8:$B$17=A165)+ISNUMBER('Test 1 mover'!$C$8:$C$17)*('Test 1 mover'!$C$8:$C$17=A165)&gt;0))&gt;0,0,1))</f>
        <v/>
      </c>
      <c r="D165">
        <f>SUM(B$2:B165)</f>
        <v/>
      </c>
      <c r="E165">
        <f>SUM(C$2:C165)</f>
        <v/>
      </c>
    </row>
    <row r="166">
      <c r="A166" s="9">
        <f>IF(ISNUMBER('Test 1 mover'!$E$4),IF('Test 1 mover'!$E$4+164&lt;='Test 1 mover'!$F$4,'Test 1 mover'!$E$4+164,""),"")</f>
        <v/>
      </c>
      <c r="B166">
        <f>IF(A166="",0,IF(SUMPRODUCT((ISNUMBER('Test 1 mover'!$B$8:$B$17)+ISNUMBER('Test 1 mover'!$C$8:$C$17)&gt;0)*(IF(ISNUMBER('Test 1 mover'!$B$8:$B$17),'Test 1 mover'!$B$8:$B$17,'Test 1 mover'!$E$4)&lt;=A166)*(IF(ISNUMBER('Test 1 mover'!$C$8:$C$17),'Test 1 mover'!$C$8:$C$17,'Test 1 mover'!$F$4)&gt;=A166))&gt;0,1,0))</f>
        <v/>
      </c>
      <c r="C166">
        <f>IF(B166=0,0,IF(SUMPRODUCT((ISNUMBER('Test 1 mover'!$B$8:$B$17)+ISNUMBER('Test 1 mover'!$C$8:$C$17)&gt;0)*(ISNUMBER('Test 1 mover'!$B$8:$B$17)*('Test 1 mover'!$B$8:$B$17=A166)+ISNUMBER('Test 1 mover'!$C$8:$C$17)*('Test 1 mover'!$C$8:$C$17=A166)&gt;0))&gt;0,0,1))</f>
        <v/>
      </c>
      <c r="D166">
        <f>SUM(B$2:B166)</f>
        <v/>
      </c>
      <c r="E166">
        <f>SUM(C$2:C166)</f>
        <v/>
      </c>
    </row>
    <row r="167">
      <c r="A167" s="9">
        <f>IF(ISNUMBER('Test 1 mover'!$E$4),IF('Test 1 mover'!$E$4+165&lt;='Test 1 mover'!$F$4,'Test 1 mover'!$E$4+165,""),"")</f>
        <v/>
      </c>
      <c r="B167">
        <f>IF(A167="",0,IF(SUMPRODUCT((ISNUMBER('Test 1 mover'!$B$8:$B$17)+ISNUMBER('Test 1 mover'!$C$8:$C$17)&gt;0)*(IF(ISNUMBER('Test 1 mover'!$B$8:$B$17),'Test 1 mover'!$B$8:$B$17,'Test 1 mover'!$E$4)&lt;=A167)*(IF(ISNUMBER('Test 1 mover'!$C$8:$C$17),'Test 1 mover'!$C$8:$C$17,'Test 1 mover'!$F$4)&gt;=A167))&gt;0,1,0))</f>
        <v/>
      </c>
      <c r="C167">
        <f>IF(B167=0,0,IF(SUMPRODUCT((ISNUMBER('Test 1 mover'!$B$8:$B$17)+ISNUMBER('Test 1 mover'!$C$8:$C$17)&gt;0)*(ISNUMBER('Test 1 mover'!$B$8:$B$17)*('Test 1 mover'!$B$8:$B$17=A167)+ISNUMBER('Test 1 mover'!$C$8:$C$17)*('Test 1 mover'!$C$8:$C$17=A167)&gt;0))&gt;0,0,1))</f>
        <v/>
      </c>
      <c r="D167">
        <f>SUM(B$2:B167)</f>
        <v/>
      </c>
      <c r="E167">
        <f>SUM(C$2:C167)</f>
        <v/>
      </c>
    </row>
    <row r="168">
      <c r="A168" s="9">
        <f>IF(ISNUMBER('Test 1 mover'!$E$4),IF('Test 1 mover'!$E$4+166&lt;='Test 1 mover'!$F$4,'Test 1 mover'!$E$4+166,""),"")</f>
        <v/>
      </c>
      <c r="B168">
        <f>IF(A168="",0,IF(SUMPRODUCT((ISNUMBER('Test 1 mover'!$B$8:$B$17)+ISNUMBER('Test 1 mover'!$C$8:$C$17)&gt;0)*(IF(ISNUMBER('Test 1 mover'!$B$8:$B$17),'Test 1 mover'!$B$8:$B$17,'Test 1 mover'!$E$4)&lt;=A168)*(IF(ISNUMBER('Test 1 mover'!$C$8:$C$17),'Test 1 mover'!$C$8:$C$17,'Test 1 mover'!$F$4)&gt;=A168))&gt;0,1,0))</f>
        <v/>
      </c>
      <c r="C168">
        <f>IF(B168=0,0,IF(SUMPRODUCT((ISNUMBER('Test 1 mover'!$B$8:$B$17)+ISNUMBER('Test 1 mover'!$C$8:$C$17)&gt;0)*(ISNUMBER('Test 1 mover'!$B$8:$B$17)*('Test 1 mover'!$B$8:$B$17=A168)+ISNUMBER('Test 1 mover'!$C$8:$C$17)*('Test 1 mover'!$C$8:$C$17=A168)&gt;0))&gt;0,0,1))</f>
        <v/>
      </c>
      <c r="D168">
        <f>SUM(B$2:B168)</f>
        <v/>
      </c>
      <c r="E168">
        <f>SUM(C$2:C168)</f>
        <v/>
      </c>
    </row>
    <row r="169">
      <c r="A169" s="9">
        <f>IF(ISNUMBER('Test 1 mover'!$E$4),IF('Test 1 mover'!$E$4+167&lt;='Test 1 mover'!$F$4,'Test 1 mover'!$E$4+167,""),"")</f>
        <v/>
      </c>
      <c r="B169">
        <f>IF(A169="",0,IF(SUMPRODUCT((ISNUMBER('Test 1 mover'!$B$8:$B$17)+ISNUMBER('Test 1 mover'!$C$8:$C$17)&gt;0)*(IF(ISNUMBER('Test 1 mover'!$B$8:$B$17),'Test 1 mover'!$B$8:$B$17,'Test 1 mover'!$E$4)&lt;=A169)*(IF(ISNUMBER('Test 1 mover'!$C$8:$C$17),'Test 1 mover'!$C$8:$C$17,'Test 1 mover'!$F$4)&gt;=A169))&gt;0,1,0))</f>
        <v/>
      </c>
      <c r="C169">
        <f>IF(B169=0,0,IF(SUMPRODUCT((ISNUMBER('Test 1 mover'!$B$8:$B$17)+ISNUMBER('Test 1 mover'!$C$8:$C$17)&gt;0)*(ISNUMBER('Test 1 mover'!$B$8:$B$17)*('Test 1 mover'!$B$8:$B$17=A169)+ISNUMBER('Test 1 mover'!$C$8:$C$17)*('Test 1 mover'!$C$8:$C$17=A169)&gt;0))&gt;0,0,1))</f>
        <v/>
      </c>
      <c r="D169">
        <f>SUM(B$2:B169)</f>
        <v/>
      </c>
      <c r="E169">
        <f>SUM(C$2:C169)</f>
        <v/>
      </c>
    </row>
    <row r="170">
      <c r="A170" s="9">
        <f>IF(ISNUMBER('Test 1 mover'!$E$4),IF('Test 1 mover'!$E$4+168&lt;='Test 1 mover'!$F$4,'Test 1 mover'!$E$4+168,""),"")</f>
        <v/>
      </c>
      <c r="B170">
        <f>IF(A170="",0,IF(SUMPRODUCT((ISNUMBER('Test 1 mover'!$B$8:$B$17)+ISNUMBER('Test 1 mover'!$C$8:$C$17)&gt;0)*(IF(ISNUMBER('Test 1 mover'!$B$8:$B$17),'Test 1 mover'!$B$8:$B$17,'Test 1 mover'!$E$4)&lt;=A170)*(IF(ISNUMBER('Test 1 mover'!$C$8:$C$17),'Test 1 mover'!$C$8:$C$17,'Test 1 mover'!$F$4)&gt;=A170))&gt;0,1,0))</f>
        <v/>
      </c>
      <c r="C170">
        <f>IF(B170=0,0,IF(SUMPRODUCT((ISNUMBER('Test 1 mover'!$B$8:$B$17)+ISNUMBER('Test 1 mover'!$C$8:$C$17)&gt;0)*(ISNUMBER('Test 1 mover'!$B$8:$B$17)*('Test 1 mover'!$B$8:$B$17=A170)+ISNUMBER('Test 1 mover'!$C$8:$C$17)*('Test 1 mover'!$C$8:$C$17=A170)&gt;0))&gt;0,0,1))</f>
        <v/>
      </c>
      <c r="D170">
        <f>SUM(B$2:B170)</f>
        <v/>
      </c>
      <c r="E170">
        <f>SUM(C$2:C170)</f>
        <v/>
      </c>
    </row>
    <row r="171">
      <c r="A171" s="9">
        <f>IF(ISNUMBER('Test 1 mover'!$E$4),IF('Test 1 mover'!$E$4+169&lt;='Test 1 mover'!$F$4,'Test 1 mover'!$E$4+169,""),"")</f>
        <v/>
      </c>
      <c r="B171">
        <f>IF(A171="",0,IF(SUMPRODUCT((ISNUMBER('Test 1 mover'!$B$8:$B$17)+ISNUMBER('Test 1 mover'!$C$8:$C$17)&gt;0)*(IF(ISNUMBER('Test 1 mover'!$B$8:$B$17),'Test 1 mover'!$B$8:$B$17,'Test 1 mover'!$E$4)&lt;=A171)*(IF(ISNUMBER('Test 1 mover'!$C$8:$C$17),'Test 1 mover'!$C$8:$C$17,'Test 1 mover'!$F$4)&gt;=A171))&gt;0,1,0))</f>
        <v/>
      </c>
      <c r="C171">
        <f>IF(B171=0,0,IF(SUMPRODUCT((ISNUMBER('Test 1 mover'!$B$8:$B$17)+ISNUMBER('Test 1 mover'!$C$8:$C$17)&gt;0)*(ISNUMBER('Test 1 mover'!$B$8:$B$17)*('Test 1 mover'!$B$8:$B$17=A171)+ISNUMBER('Test 1 mover'!$C$8:$C$17)*('Test 1 mover'!$C$8:$C$17=A171)&gt;0))&gt;0,0,1))</f>
        <v/>
      </c>
      <c r="D171">
        <f>SUM(B$2:B171)</f>
        <v/>
      </c>
      <c r="E171">
        <f>SUM(C$2:C171)</f>
        <v/>
      </c>
    </row>
    <row r="172">
      <c r="A172" s="9">
        <f>IF(ISNUMBER('Test 1 mover'!$E$4),IF('Test 1 mover'!$E$4+170&lt;='Test 1 mover'!$F$4,'Test 1 mover'!$E$4+170,""),"")</f>
        <v/>
      </c>
      <c r="B172">
        <f>IF(A172="",0,IF(SUMPRODUCT((ISNUMBER('Test 1 mover'!$B$8:$B$17)+ISNUMBER('Test 1 mover'!$C$8:$C$17)&gt;0)*(IF(ISNUMBER('Test 1 mover'!$B$8:$B$17),'Test 1 mover'!$B$8:$B$17,'Test 1 mover'!$E$4)&lt;=A172)*(IF(ISNUMBER('Test 1 mover'!$C$8:$C$17),'Test 1 mover'!$C$8:$C$17,'Test 1 mover'!$F$4)&gt;=A172))&gt;0,1,0))</f>
        <v/>
      </c>
      <c r="C172">
        <f>IF(B172=0,0,IF(SUMPRODUCT((ISNUMBER('Test 1 mover'!$B$8:$B$17)+ISNUMBER('Test 1 mover'!$C$8:$C$17)&gt;0)*(ISNUMBER('Test 1 mover'!$B$8:$B$17)*('Test 1 mover'!$B$8:$B$17=A172)+ISNUMBER('Test 1 mover'!$C$8:$C$17)*('Test 1 mover'!$C$8:$C$17=A172)&gt;0))&gt;0,0,1))</f>
        <v/>
      </c>
      <c r="D172">
        <f>SUM(B$2:B172)</f>
        <v/>
      </c>
      <c r="E172">
        <f>SUM(C$2:C172)</f>
        <v/>
      </c>
    </row>
    <row r="173">
      <c r="A173" s="9">
        <f>IF(ISNUMBER('Test 1 mover'!$E$4),IF('Test 1 mover'!$E$4+171&lt;='Test 1 mover'!$F$4,'Test 1 mover'!$E$4+171,""),"")</f>
        <v/>
      </c>
      <c r="B173">
        <f>IF(A173="",0,IF(SUMPRODUCT((ISNUMBER('Test 1 mover'!$B$8:$B$17)+ISNUMBER('Test 1 mover'!$C$8:$C$17)&gt;0)*(IF(ISNUMBER('Test 1 mover'!$B$8:$B$17),'Test 1 mover'!$B$8:$B$17,'Test 1 mover'!$E$4)&lt;=A173)*(IF(ISNUMBER('Test 1 mover'!$C$8:$C$17),'Test 1 mover'!$C$8:$C$17,'Test 1 mover'!$F$4)&gt;=A173))&gt;0,1,0))</f>
        <v/>
      </c>
      <c r="C173">
        <f>IF(B173=0,0,IF(SUMPRODUCT((ISNUMBER('Test 1 mover'!$B$8:$B$17)+ISNUMBER('Test 1 mover'!$C$8:$C$17)&gt;0)*(ISNUMBER('Test 1 mover'!$B$8:$B$17)*('Test 1 mover'!$B$8:$B$17=A173)+ISNUMBER('Test 1 mover'!$C$8:$C$17)*('Test 1 mover'!$C$8:$C$17=A173)&gt;0))&gt;0,0,1))</f>
        <v/>
      </c>
      <c r="D173">
        <f>SUM(B$2:B173)</f>
        <v/>
      </c>
      <c r="E173">
        <f>SUM(C$2:C173)</f>
        <v/>
      </c>
    </row>
    <row r="174">
      <c r="A174" s="9">
        <f>IF(ISNUMBER('Test 1 mover'!$E$4),IF('Test 1 mover'!$E$4+172&lt;='Test 1 mover'!$F$4,'Test 1 mover'!$E$4+172,""),"")</f>
        <v/>
      </c>
      <c r="B174">
        <f>IF(A174="",0,IF(SUMPRODUCT((ISNUMBER('Test 1 mover'!$B$8:$B$17)+ISNUMBER('Test 1 mover'!$C$8:$C$17)&gt;0)*(IF(ISNUMBER('Test 1 mover'!$B$8:$B$17),'Test 1 mover'!$B$8:$B$17,'Test 1 mover'!$E$4)&lt;=A174)*(IF(ISNUMBER('Test 1 mover'!$C$8:$C$17),'Test 1 mover'!$C$8:$C$17,'Test 1 mover'!$F$4)&gt;=A174))&gt;0,1,0))</f>
        <v/>
      </c>
      <c r="C174">
        <f>IF(B174=0,0,IF(SUMPRODUCT((ISNUMBER('Test 1 mover'!$B$8:$B$17)+ISNUMBER('Test 1 mover'!$C$8:$C$17)&gt;0)*(ISNUMBER('Test 1 mover'!$B$8:$B$17)*('Test 1 mover'!$B$8:$B$17=A174)+ISNUMBER('Test 1 mover'!$C$8:$C$17)*('Test 1 mover'!$C$8:$C$17=A174)&gt;0))&gt;0,0,1))</f>
        <v/>
      </c>
      <c r="D174">
        <f>SUM(B$2:B174)</f>
        <v/>
      </c>
      <c r="E174">
        <f>SUM(C$2:C174)</f>
        <v/>
      </c>
    </row>
    <row r="175">
      <c r="A175" s="9">
        <f>IF(ISNUMBER('Test 1 mover'!$E$4),IF('Test 1 mover'!$E$4+173&lt;='Test 1 mover'!$F$4,'Test 1 mover'!$E$4+173,""),"")</f>
        <v/>
      </c>
      <c r="B175">
        <f>IF(A175="",0,IF(SUMPRODUCT((ISNUMBER('Test 1 mover'!$B$8:$B$17)+ISNUMBER('Test 1 mover'!$C$8:$C$17)&gt;0)*(IF(ISNUMBER('Test 1 mover'!$B$8:$B$17),'Test 1 mover'!$B$8:$B$17,'Test 1 mover'!$E$4)&lt;=A175)*(IF(ISNUMBER('Test 1 mover'!$C$8:$C$17),'Test 1 mover'!$C$8:$C$17,'Test 1 mover'!$F$4)&gt;=A175))&gt;0,1,0))</f>
        <v/>
      </c>
      <c r="C175">
        <f>IF(B175=0,0,IF(SUMPRODUCT((ISNUMBER('Test 1 mover'!$B$8:$B$17)+ISNUMBER('Test 1 mover'!$C$8:$C$17)&gt;0)*(ISNUMBER('Test 1 mover'!$B$8:$B$17)*('Test 1 mover'!$B$8:$B$17=A175)+ISNUMBER('Test 1 mover'!$C$8:$C$17)*('Test 1 mover'!$C$8:$C$17=A175)&gt;0))&gt;0,0,1))</f>
        <v/>
      </c>
      <c r="D175">
        <f>SUM(B$2:B175)</f>
        <v/>
      </c>
      <c r="E175">
        <f>SUM(C$2:C175)</f>
        <v/>
      </c>
    </row>
    <row r="176">
      <c r="A176" s="9">
        <f>IF(ISNUMBER('Test 1 mover'!$E$4),IF('Test 1 mover'!$E$4+174&lt;='Test 1 mover'!$F$4,'Test 1 mover'!$E$4+174,""),"")</f>
        <v/>
      </c>
      <c r="B176">
        <f>IF(A176="",0,IF(SUMPRODUCT((ISNUMBER('Test 1 mover'!$B$8:$B$17)+ISNUMBER('Test 1 mover'!$C$8:$C$17)&gt;0)*(IF(ISNUMBER('Test 1 mover'!$B$8:$B$17),'Test 1 mover'!$B$8:$B$17,'Test 1 mover'!$E$4)&lt;=A176)*(IF(ISNUMBER('Test 1 mover'!$C$8:$C$17),'Test 1 mover'!$C$8:$C$17,'Test 1 mover'!$F$4)&gt;=A176))&gt;0,1,0))</f>
        <v/>
      </c>
      <c r="C176">
        <f>IF(B176=0,0,IF(SUMPRODUCT((ISNUMBER('Test 1 mover'!$B$8:$B$17)+ISNUMBER('Test 1 mover'!$C$8:$C$17)&gt;0)*(ISNUMBER('Test 1 mover'!$B$8:$B$17)*('Test 1 mover'!$B$8:$B$17=A176)+ISNUMBER('Test 1 mover'!$C$8:$C$17)*('Test 1 mover'!$C$8:$C$17=A176)&gt;0))&gt;0,0,1))</f>
        <v/>
      </c>
      <c r="D176">
        <f>SUM(B$2:B176)</f>
        <v/>
      </c>
      <c r="E176">
        <f>SUM(C$2:C176)</f>
        <v/>
      </c>
    </row>
    <row r="177">
      <c r="A177" s="9">
        <f>IF(ISNUMBER('Test 1 mover'!$E$4),IF('Test 1 mover'!$E$4+175&lt;='Test 1 mover'!$F$4,'Test 1 mover'!$E$4+175,""),"")</f>
        <v/>
      </c>
      <c r="B177">
        <f>IF(A177="",0,IF(SUMPRODUCT((ISNUMBER('Test 1 mover'!$B$8:$B$17)+ISNUMBER('Test 1 mover'!$C$8:$C$17)&gt;0)*(IF(ISNUMBER('Test 1 mover'!$B$8:$B$17),'Test 1 mover'!$B$8:$B$17,'Test 1 mover'!$E$4)&lt;=A177)*(IF(ISNUMBER('Test 1 mover'!$C$8:$C$17),'Test 1 mover'!$C$8:$C$17,'Test 1 mover'!$F$4)&gt;=A177))&gt;0,1,0))</f>
        <v/>
      </c>
      <c r="C177">
        <f>IF(B177=0,0,IF(SUMPRODUCT((ISNUMBER('Test 1 mover'!$B$8:$B$17)+ISNUMBER('Test 1 mover'!$C$8:$C$17)&gt;0)*(ISNUMBER('Test 1 mover'!$B$8:$B$17)*('Test 1 mover'!$B$8:$B$17=A177)+ISNUMBER('Test 1 mover'!$C$8:$C$17)*('Test 1 mover'!$C$8:$C$17=A177)&gt;0))&gt;0,0,1))</f>
        <v/>
      </c>
      <c r="D177">
        <f>SUM(B$2:B177)</f>
        <v/>
      </c>
      <c r="E177">
        <f>SUM(C$2:C177)</f>
        <v/>
      </c>
    </row>
    <row r="178">
      <c r="A178" s="9">
        <f>IF(ISNUMBER('Test 1 mover'!$E$4),IF('Test 1 mover'!$E$4+176&lt;='Test 1 mover'!$F$4,'Test 1 mover'!$E$4+176,""),"")</f>
        <v/>
      </c>
      <c r="B178">
        <f>IF(A178="",0,IF(SUMPRODUCT((ISNUMBER('Test 1 mover'!$B$8:$B$17)+ISNUMBER('Test 1 mover'!$C$8:$C$17)&gt;0)*(IF(ISNUMBER('Test 1 mover'!$B$8:$B$17),'Test 1 mover'!$B$8:$B$17,'Test 1 mover'!$E$4)&lt;=A178)*(IF(ISNUMBER('Test 1 mover'!$C$8:$C$17),'Test 1 mover'!$C$8:$C$17,'Test 1 mover'!$F$4)&gt;=A178))&gt;0,1,0))</f>
        <v/>
      </c>
      <c r="C178">
        <f>IF(B178=0,0,IF(SUMPRODUCT((ISNUMBER('Test 1 mover'!$B$8:$B$17)+ISNUMBER('Test 1 mover'!$C$8:$C$17)&gt;0)*(ISNUMBER('Test 1 mover'!$B$8:$B$17)*('Test 1 mover'!$B$8:$B$17=A178)+ISNUMBER('Test 1 mover'!$C$8:$C$17)*('Test 1 mover'!$C$8:$C$17=A178)&gt;0))&gt;0,0,1))</f>
        <v/>
      </c>
      <c r="D178">
        <f>SUM(B$2:B178)</f>
        <v/>
      </c>
      <c r="E178">
        <f>SUM(C$2:C178)</f>
        <v/>
      </c>
    </row>
    <row r="179">
      <c r="A179" s="9">
        <f>IF(ISNUMBER('Test 1 mover'!$E$4),IF('Test 1 mover'!$E$4+177&lt;='Test 1 mover'!$F$4,'Test 1 mover'!$E$4+177,""),"")</f>
        <v/>
      </c>
      <c r="B179">
        <f>IF(A179="",0,IF(SUMPRODUCT((ISNUMBER('Test 1 mover'!$B$8:$B$17)+ISNUMBER('Test 1 mover'!$C$8:$C$17)&gt;0)*(IF(ISNUMBER('Test 1 mover'!$B$8:$B$17),'Test 1 mover'!$B$8:$B$17,'Test 1 mover'!$E$4)&lt;=A179)*(IF(ISNUMBER('Test 1 mover'!$C$8:$C$17),'Test 1 mover'!$C$8:$C$17,'Test 1 mover'!$F$4)&gt;=A179))&gt;0,1,0))</f>
        <v/>
      </c>
      <c r="C179">
        <f>IF(B179=0,0,IF(SUMPRODUCT((ISNUMBER('Test 1 mover'!$B$8:$B$17)+ISNUMBER('Test 1 mover'!$C$8:$C$17)&gt;0)*(ISNUMBER('Test 1 mover'!$B$8:$B$17)*('Test 1 mover'!$B$8:$B$17=A179)+ISNUMBER('Test 1 mover'!$C$8:$C$17)*('Test 1 mover'!$C$8:$C$17=A179)&gt;0))&gt;0,0,1))</f>
        <v/>
      </c>
      <c r="D179">
        <f>SUM(B$2:B179)</f>
        <v/>
      </c>
      <c r="E179">
        <f>SUM(C$2:C179)</f>
        <v/>
      </c>
    </row>
    <row r="180">
      <c r="A180" s="9">
        <f>IF(ISNUMBER('Test 1 mover'!$E$4),IF('Test 1 mover'!$E$4+178&lt;='Test 1 mover'!$F$4,'Test 1 mover'!$E$4+178,""),"")</f>
        <v/>
      </c>
      <c r="B180">
        <f>IF(A180="",0,IF(SUMPRODUCT((ISNUMBER('Test 1 mover'!$B$8:$B$17)+ISNUMBER('Test 1 mover'!$C$8:$C$17)&gt;0)*(IF(ISNUMBER('Test 1 mover'!$B$8:$B$17),'Test 1 mover'!$B$8:$B$17,'Test 1 mover'!$E$4)&lt;=A180)*(IF(ISNUMBER('Test 1 mover'!$C$8:$C$17),'Test 1 mover'!$C$8:$C$17,'Test 1 mover'!$F$4)&gt;=A180))&gt;0,1,0))</f>
        <v/>
      </c>
      <c r="C180">
        <f>IF(B180=0,0,IF(SUMPRODUCT((ISNUMBER('Test 1 mover'!$B$8:$B$17)+ISNUMBER('Test 1 mover'!$C$8:$C$17)&gt;0)*(ISNUMBER('Test 1 mover'!$B$8:$B$17)*('Test 1 mover'!$B$8:$B$17=A180)+ISNUMBER('Test 1 mover'!$C$8:$C$17)*('Test 1 mover'!$C$8:$C$17=A180)&gt;0))&gt;0,0,1))</f>
        <v/>
      </c>
      <c r="D180">
        <f>SUM(B$2:B180)</f>
        <v/>
      </c>
      <c r="E180">
        <f>SUM(C$2:C180)</f>
        <v/>
      </c>
    </row>
    <row r="181">
      <c r="A181" s="9">
        <f>IF(ISNUMBER('Test 1 mover'!$E$4),IF('Test 1 mover'!$E$4+179&lt;='Test 1 mover'!$F$4,'Test 1 mover'!$E$4+179,""),"")</f>
        <v/>
      </c>
      <c r="B181">
        <f>IF(A181="",0,IF(SUMPRODUCT((ISNUMBER('Test 1 mover'!$B$8:$B$17)+ISNUMBER('Test 1 mover'!$C$8:$C$17)&gt;0)*(IF(ISNUMBER('Test 1 mover'!$B$8:$B$17),'Test 1 mover'!$B$8:$B$17,'Test 1 mover'!$E$4)&lt;=A181)*(IF(ISNUMBER('Test 1 mover'!$C$8:$C$17),'Test 1 mover'!$C$8:$C$17,'Test 1 mover'!$F$4)&gt;=A181))&gt;0,1,0))</f>
        <v/>
      </c>
      <c r="C181">
        <f>IF(B181=0,0,IF(SUMPRODUCT((ISNUMBER('Test 1 mover'!$B$8:$B$17)+ISNUMBER('Test 1 mover'!$C$8:$C$17)&gt;0)*(ISNUMBER('Test 1 mover'!$B$8:$B$17)*('Test 1 mover'!$B$8:$B$17=A181)+ISNUMBER('Test 1 mover'!$C$8:$C$17)*('Test 1 mover'!$C$8:$C$17=A181)&gt;0))&gt;0,0,1))</f>
        <v/>
      </c>
      <c r="D181">
        <f>SUM(B$2:B181)</f>
        <v/>
      </c>
      <c r="E181">
        <f>SUM(C$2:C181)</f>
        <v/>
      </c>
    </row>
    <row r="182">
      <c r="A182" s="9">
        <f>IF(ISNUMBER('Test 1 mover'!$E$4),IF('Test 1 mover'!$E$4+180&lt;='Test 1 mover'!$F$4,'Test 1 mover'!$E$4+180,""),"")</f>
        <v/>
      </c>
      <c r="B182">
        <f>IF(A182="",0,IF(SUMPRODUCT((ISNUMBER('Test 1 mover'!$B$8:$B$17)+ISNUMBER('Test 1 mover'!$C$8:$C$17)&gt;0)*(IF(ISNUMBER('Test 1 mover'!$B$8:$B$17),'Test 1 mover'!$B$8:$B$17,'Test 1 mover'!$E$4)&lt;=A182)*(IF(ISNUMBER('Test 1 mover'!$C$8:$C$17),'Test 1 mover'!$C$8:$C$17,'Test 1 mover'!$F$4)&gt;=A182))&gt;0,1,0))</f>
        <v/>
      </c>
      <c r="C182">
        <f>IF(B182=0,0,IF(SUMPRODUCT((ISNUMBER('Test 1 mover'!$B$8:$B$17)+ISNUMBER('Test 1 mover'!$C$8:$C$17)&gt;0)*(ISNUMBER('Test 1 mover'!$B$8:$B$17)*('Test 1 mover'!$B$8:$B$17=A182)+ISNUMBER('Test 1 mover'!$C$8:$C$17)*('Test 1 mover'!$C$8:$C$17=A182)&gt;0))&gt;0,0,1))</f>
        <v/>
      </c>
      <c r="D182">
        <f>SUM(B$2:B182)</f>
        <v/>
      </c>
      <c r="E182">
        <f>SUM(C$2:C182)</f>
        <v/>
      </c>
    </row>
    <row r="183">
      <c r="A183" s="9">
        <f>IF(ISNUMBER('Test 1 mover'!$E$4),IF('Test 1 mover'!$E$4+181&lt;='Test 1 mover'!$F$4,'Test 1 mover'!$E$4+181,""),"")</f>
        <v/>
      </c>
      <c r="B183">
        <f>IF(A183="",0,IF(SUMPRODUCT((ISNUMBER('Test 1 mover'!$B$8:$B$17)+ISNUMBER('Test 1 mover'!$C$8:$C$17)&gt;0)*(IF(ISNUMBER('Test 1 mover'!$B$8:$B$17),'Test 1 mover'!$B$8:$B$17,'Test 1 mover'!$E$4)&lt;=A183)*(IF(ISNUMBER('Test 1 mover'!$C$8:$C$17),'Test 1 mover'!$C$8:$C$17,'Test 1 mover'!$F$4)&gt;=A183))&gt;0,1,0))</f>
        <v/>
      </c>
      <c r="C183">
        <f>IF(B183=0,0,IF(SUMPRODUCT((ISNUMBER('Test 1 mover'!$B$8:$B$17)+ISNUMBER('Test 1 mover'!$C$8:$C$17)&gt;0)*(ISNUMBER('Test 1 mover'!$B$8:$B$17)*('Test 1 mover'!$B$8:$B$17=A183)+ISNUMBER('Test 1 mover'!$C$8:$C$17)*('Test 1 mover'!$C$8:$C$17=A183)&gt;0))&gt;0,0,1))</f>
        <v/>
      </c>
      <c r="D183">
        <f>SUM(B$2:B183)</f>
        <v/>
      </c>
      <c r="E183">
        <f>SUM(C$2:C183)</f>
        <v/>
      </c>
    </row>
    <row r="184">
      <c r="A184" s="9">
        <f>IF(ISNUMBER('Test 1 mover'!$E$4),IF('Test 1 mover'!$E$4+182&lt;='Test 1 mover'!$F$4,'Test 1 mover'!$E$4+182,""),"")</f>
        <v/>
      </c>
      <c r="B184">
        <f>IF(A184="",0,IF(SUMPRODUCT((ISNUMBER('Test 1 mover'!$B$8:$B$17)+ISNUMBER('Test 1 mover'!$C$8:$C$17)&gt;0)*(IF(ISNUMBER('Test 1 mover'!$B$8:$B$17),'Test 1 mover'!$B$8:$B$17,'Test 1 mover'!$E$4)&lt;=A184)*(IF(ISNUMBER('Test 1 mover'!$C$8:$C$17),'Test 1 mover'!$C$8:$C$17,'Test 1 mover'!$F$4)&gt;=A184))&gt;0,1,0))</f>
        <v/>
      </c>
      <c r="C184">
        <f>IF(B184=0,0,IF(SUMPRODUCT((ISNUMBER('Test 1 mover'!$B$8:$B$17)+ISNUMBER('Test 1 mover'!$C$8:$C$17)&gt;0)*(ISNUMBER('Test 1 mover'!$B$8:$B$17)*('Test 1 mover'!$B$8:$B$17=A184)+ISNUMBER('Test 1 mover'!$C$8:$C$17)*('Test 1 mover'!$C$8:$C$17=A184)&gt;0))&gt;0,0,1))</f>
        <v/>
      </c>
      <c r="D184">
        <f>SUM(B$2:B184)</f>
        <v/>
      </c>
      <c r="E184">
        <f>SUM(C$2:C184)</f>
        <v/>
      </c>
    </row>
    <row r="185">
      <c r="A185" s="9">
        <f>IF(ISNUMBER('Test 1 mover'!$E$4),IF('Test 1 mover'!$E$4+183&lt;='Test 1 mover'!$F$4,'Test 1 mover'!$E$4+183,""),"")</f>
        <v/>
      </c>
      <c r="B185">
        <f>IF(A185="",0,IF(SUMPRODUCT((ISNUMBER('Test 1 mover'!$B$8:$B$17)+ISNUMBER('Test 1 mover'!$C$8:$C$17)&gt;0)*(IF(ISNUMBER('Test 1 mover'!$B$8:$B$17),'Test 1 mover'!$B$8:$B$17,'Test 1 mover'!$E$4)&lt;=A185)*(IF(ISNUMBER('Test 1 mover'!$C$8:$C$17),'Test 1 mover'!$C$8:$C$17,'Test 1 mover'!$F$4)&gt;=A185))&gt;0,1,0))</f>
        <v/>
      </c>
      <c r="C185">
        <f>IF(B185=0,0,IF(SUMPRODUCT((ISNUMBER('Test 1 mover'!$B$8:$B$17)+ISNUMBER('Test 1 mover'!$C$8:$C$17)&gt;0)*(ISNUMBER('Test 1 mover'!$B$8:$B$17)*('Test 1 mover'!$B$8:$B$17=A185)+ISNUMBER('Test 1 mover'!$C$8:$C$17)*('Test 1 mover'!$C$8:$C$17=A185)&gt;0))&gt;0,0,1))</f>
        <v/>
      </c>
      <c r="D185">
        <f>SUM(B$2:B185)</f>
        <v/>
      </c>
      <c r="E185">
        <f>SUM(C$2:C185)</f>
        <v/>
      </c>
    </row>
    <row r="186">
      <c r="A186" s="9">
        <f>IF(ISNUMBER('Test 1 mover'!$E$4),IF('Test 1 mover'!$E$4+184&lt;='Test 1 mover'!$F$4,'Test 1 mover'!$E$4+184,""),"")</f>
        <v/>
      </c>
      <c r="B186">
        <f>IF(A186="",0,IF(SUMPRODUCT((ISNUMBER('Test 1 mover'!$B$8:$B$17)+ISNUMBER('Test 1 mover'!$C$8:$C$17)&gt;0)*(IF(ISNUMBER('Test 1 mover'!$B$8:$B$17),'Test 1 mover'!$B$8:$B$17,'Test 1 mover'!$E$4)&lt;=A186)*(IF(ISNUMBER('Test 1 mover'!$C$8:$C$17),'Test 1 mover'!$C$8:$C$17,'Test 1 mover'!$F$4)&gt;=A186))&gt;0,1,0))</f>
        <v/>
      </c>
      <c r="C186">
        <f>IF(B186=0,0,IF(SUMPRODUCT((ISNUMBER('Test 1 mover'!$B$8:$B$17)+ISNUMBER('Test 1 mover'!$C$8:$C$17)&gt;0)*(ISNUMBER('Test 1 mover'!$B$8:$B$17)*('Test 1 mover'!$B$8:$B$17=A186)+ISNUMBER('Test 1 mover'!$C$8:$C$17)*('Test 1 mover'!$C$8:$C$17=A186)&gt;0))&gt;0,0,1))</f>
        <v/>
      </c>
      <c r="D186">
        <f>SUM(B$2:B186)</f>
        <v/>
      </c>
      <c r="E186">
        <f>SUM(C$2:C186)</f>
        <v/>
      </c>
    </row>
    <row r="187">
      <c r="A187" s="9">
        <f>IF(ISNUMBER('Test 1 mover'!$E$4),IF('Test 1 mover'!$E$4+185&lt;='Test 1 mover'!$F$4,'Test 1 mover'!$E$4+185,""),"")</f>
        <v/>
      </c>
      <c r="B187">
        <f>IF(A187="",0,IF(SUMPRODUCT((ISNUMBER('Test 1 mover'!$B$8:$B$17)+ISNUMBER('Test 1 mover'!$C$8:$C$17)&gt;0)*(IF(ISNUMBER('Test 1 mover'!$B$8:$B$17),'Test 1 mover'!$B$8:$B$17,'Test 1 mover'!$E$4)&lt;=A187)*(IF(ISNUMBER('Test 1 mover'!$C$8:$C$17),'Test 1 mover'!$C$8:$C$17,'Test 1 mover'!$F$4)&gt;=A187))&gt;0,1,0))</f>
        <v/>
      </c>
      <c r="C187">
        <f>IF(B187=0,0,IF(SUMPRODUCT((ISNUMBER('Test 1 mover'!$B$8:$B$17)+ISNUMBER('Test 1 mover'!$C$8:$C$17)&gt;0)*(ISNUMBER('Test 1 mover'!$B$8:$B$17)*('Test 1 mover'!$B$8:$B$17=A187)+ISNUMBER('Test 1 mover'!$C$8:$C$17)*('Test 1 mover'!$C$8:$C$17=A187)&gt;0))&gt;0,0,1))</f>
        <v/>
      </c>
      <c r="D187">
        <f>SUM(B$2:B187)</f>
        <v/>
      </c>
      <c r="E187">
        <f>SUM(C$2:C187)</f>
        <v/>
      </c>
    </row>
    <row r="188">
      <c r="A188" s="9">
        <f>IF(ISNUMBER('Test 1 mover'!$E$4),IF('Test 1 mover'!$E$4+186&lt;='Test 1 mover'!$F$4,'Test 1 mover'!$E$4+186,""),"")</f>
        <v/>
      </c>
      <c r="B188">
        <f>IF(A188="",0,IF(SUMPRODUCT((ISNUMBER('Test 1 mover'!$B$8:$B$17)+ISNUMBER('Test 1 mover'!$C$8:$C$17)&gt;0)*(IF(ISNUMBER('Test 1 mover'!$B$8:$B$17),'Test 1 mover'!$B$8:$B$17,'Test 1 mover'!$E$4)&lt;=A188)*(IF(ISNUMBER('Test 1 mover'!$C$8:$C$17),'Test 1 mover'!$C$8:$C$17,'Test 1 mover'!$F$4)&gt;=A188))&gt;0,1,0))</f>
        <v/>
      </c>
      <c r="C188">
        <f>IF(B188=0,0,IF(SUMPRODUCT((ISNUMBER('Test 1 mover'!$B$8:$B$17)+ISNUMBER('Test 1 mover'!$C$8:$C$17)&gt;0)*(ISNUMBER('Test 1 mover'!$B$8:$B$17)*('Test 1 mover'!$B$8:$B$17=A188)+ISNUMBER('Test 1 mover'!$C$8:$C$17)*('Test 1 mover'!$C$8:$C$17=A188)&gt;0))&gt;0,0,1))</f>
        <v/>
      </c>
      <c r="D188">
        <f>SUM(B$2:B188)</f>
        <v/>
      </c>
      <c r="E188">
        <f>SUM(C$2:C188)</f>
        <v/>
      </c>
    </row>
    <row r="189">
      <c r="A189" s="9">
        <f>IF(ISNUMBER('Test 1 mover'!$E$4),IF('Test 1 mover'!$E$4+187&lt;='Test 1 mover'!$F$4,'Test 1 mover'!$E$4+187,""),"")</f>
        <v/>
      </c>
      <c r="B189">
        <f>IF(A189="",0,IF(SUMPRODUCT((ISNUMBER('Test 1 mover'!$B$8:$B$17)+ISNUMBER('Test 1 mover'!$C$8:$C$17)&gt;0)*(IF(ISNUMBER('Test 1 mover'!$B$8:$B$17),'Test 1 mover'!$B$8:$B$17,'Test 1 mover'!$E$4)&lt;=A189)*(IF(ISNUMBER('Test 1 mover'!$C$8:$C$17),'Test 1 mover'!$C$8:$C$17,'Test 1 mover'!$F$4)&gt;=A189))&gt;0,1,0))</f>
        <v/>
      </c>
      <c r="C189">
        <f>IF(B189=0,0,IF(SUMPRODUCT((ISNUMBER('Test 1 mover'!$B$8:$B$17)+ISNUMBER('Test 1 mover'!$C$8:$C$17)&gt;0)*(ISNUMBER('Test 1 mover'!$B$8:$B$17)*('Test 1 mover'!$B$8:$B$17=A189)+ISNUMBER('Test 1 mover'!$C$8:$C$17)*('Test 1 mover'!$C$8:$C$17=A189)&gt;0))&gt;0,0,1))</f>
        <v/>
      </c>
      <c r="D189">
        <f>SUM(B$2:B189)</f>
        <v/>
      </c>
      <c r="E189">
        <f>SUM(C$2:C189)</f>
        <v/>
      </c>
    </row>
    <row r="190">
      <c r="A190" s="9">
        <f>IF(ISNUMBER('Test 1 mover'!$E$4),IF('Test 1 mover'!$E$4+188&lt;='Test 1 mover'!$F$4,'Test 1 mover'!$E$4+188,""),"")</f>
        <v/>
      </c>
      <c r="B190">
        <f>IF(A190="",0,IF(SUMPRODUCT((ISNUMBER('Test 1 mover'!$B$8:$B$17)+ISNUMBER('Test 1 mover'!$C$8:$C$17)&gt;0)*(IF(ISNUMBER('Test 1 mover'!$B$8:$B$17),'Test 1 mover'!$B$8:$B$17,'Test 1 mover'!$E$4)&lt;=A190)*(IF(ISNUMBER('Test 1 mover'!$C$8:$C$17),'Test 1 mover'!$C$8:$C$17,'Test 1 mover'!$F$4)&gt;=A190))&gt;0,1,0))</f>
        <v/>
      </c>
      <c r="C190">
        <f>IF(B190=0,0,IF(SUMPRODUCT((ISNUMBER('Test 1 mover'!$B$8:$B$17)+ISNUMBER('Test 1 mover'!$C$8:$C$17)&gt;0)*(ISNUMBER('Test 1 mover'!$B$8:$B$17)*('Test 1 mover'!$B$8:$B$17=A190)+ISNUMBER('Test 1 mover'!$C$8:$C$17)*('Test 1 mover'!$C$8:$C$17=A190)&gt;0))&gt;0,0,1))</f>
        <v/>
      </c>
      <c r="D190">
        <f>SUM(B$2:B190)</f>
        <v/>
      </c>
      <c r="E190">
        <f>SUM(C$2:C190)</f>
        <v/>
      </c>
    </row>
    <row r="191">
      <c r="A191" s="9">
        <f>IF(ISNUMBER('Test 1 mover'!$E$4),IF('Test 1 mover'!$E$4+189&lt;='Test 1 mover'!$F$4,'Test 1 mover'!$E$4+189,""),"")</f>
        <v/>
      </c>
      <c r="B191">
        <f>IF(A191="",0,IF(SUMPRODUCT((ISNUMBER('Test 1 mover'!$B$8:$B$17)+ISNUMBER('Test 1 mover'!$C$8:$C$17)&gt;0)*(IF(ISNUMBER('Test 1 mover'!$B$8:$B$17),'Test 1 mover'!$B$8:$B$17,'Test 1 mover'!$E$4)&lt;=A191)*(IF(ISNUMBER('Test 1 mover'!$C$8:$C$17),'Test 1 mover'!$C$8:$C$17,'Test 1 mover'!$F$4)&gt;=A191))&gt;0,1,0))</f>
        <v/>
      </c>
      <c r="C191">
        <f>IF(B191=0,0,IF(SUMPRODUCT((ISNUMBER('Test 1 mover'!$B$8:$B$17)+ISNUMBER('Test 1 mover'!$C$8:$C$17)&gt;0)*(ISNUMBER('Test 1 mover'!$B$8:$B$17)*('Test 1 mover'!$B$8:$B$17=A191)+ISNUMBER('Test 1 mover'!$C$8:$C$17)*('Test 1 mover'!$C$8:$C$17=A191)&gt;0))&gt;0,0,1))</f>
        <v/>
      </c>
      <c r="D191">
        <f>SUM(B$2:B191)</f>
        <v/>
      </c>
      <c r="E191">
        <f>SUM(C$2:C191)</f>
        <v/>
      </c>
    </row>
    <row r="192">
      <c r="A192" s="9">
        <f>IF(ISNUMBER('Test 1 mover'!$E$4),IF('Test 1 mover'!$E$4+190&lt;='Test 1 mover'!$F$4,'Test 1 mover'!$E$4+190,""),"")</f>
        <v/>
      </c>
      <c r="B192">
        <f>IF(A192="",0,IF(SUMPRODUCT((ISNUMBER('Test 1 mover'!$B$8:$B$17)+ISNUMBER('Test 1 mover'!$C$8:$C$17)&gt;0)*(IF(ISNUMBER('Test 1 mover'!$B$8:$B$17),'Test 1 mover'!$B$8:$B$17,'Test 1 mover'!$E$4)&lt;=A192)*(IF(ISNUMBER('Test 1 mover'!$C$8:$C$17),'Test 1 mover'!$C$8:$C$17,'Test 1 mover'!$F$4)&gt;=A192))&gt;0,1,0))</f>
        <v/>
      </c>
      <c r="C192">
        <f>IF(B192=0,0,IF(SUMPRODUCT((ISNUMBER('Test 1 mover'!$B$8:$B$17)+ISNUMBER('Test 1 mover'!$C$8:$C$17)&gt;0)*(ISNUMBER('Test 1 mover'!$B$8:$B$17)*('Test 1 mover'!$B$8:$B$17=A192)+ISNUMBER('Test 1 mover'!$C$8:$C$17)*('Test 1 mover'!$C$8:$C$17=A192)&gt;0))&gt;0,0,1))</f>
        <v/>
      </c>
      <c r="D192">
        <f>SUM(B$2:B192)</f>
        <v/>
      </c>
      <c r="E192">
        <f>SUM(C$2:C192)</f>
        <v/>
      </c>
    </row>
    <row r="193">
      <c r="A193" s="9">
        <f>IF(ISNUMBER('Test 1 mover'!$E$4),IF('Test 1 mover'!$E$4+191&lt;='Test 1 mover'!$F$4,'Test 1 mover'!$E$4+191,""),"")</f>
        <v/>
      </c>
      <c r="B193">
        <f>IF(A193="",0,IF(SUMPRODUCT((ISNUMBER('Test 1 mover'!$B$8:$B$17)+ISNUMBER('Test 1 mover'!$C$8:$C$17)&gt;0)*(IF(ISNUMBER('Test 1 mover'!$B$8:$B$17),'Test 1 mover'!$B$8:$B$17,'Test 1 mover'!$E$4)&lt;=A193)*(IF(ISNUMBER('Test 1 mover'!$C$8:$C$17),'Test 1 mover'!$C$8:$C$17,'Test 1 mover'!$F$4)&gt;=A193))&gt;0,1,0))</f>
        <v/>
      </c>
      <c r="C193">
        <f>IF(B193=0,0,IF(SUMPRODUCT((ISNUMBER('Test 1 mover'!$B$8:$B$17)+ISNUMBER('Test 1 mover'!$C$8:$C$17)&gt;0)*(ISNUMBER('Test 1 mover'!$B$8:$B$17)*('Test 1 mover'!$B$8:$B$17=A193)+ISNUMBER('Test 1 mover'!$C$8:$C$17)*('Test 1 mover'!$C$8:$C$17=A193)&gt;0))&gt;0,0,1))</f>
        <v/>
      </c>
      <c r="D193">
        <f>SUM(B$2:B193)</f>
        <v/>
      </c>
      <c r="E193">
        <f>SUM(C$2:C193)</f>
        <v/>
      </c>
    </row>
    <row r="194">
      <c r="A194" s="9">
        <f>IF(ISNUMBER('Test 1 mover'!$E$4),IF('Test 1 mover'!$E$4+192&lt;='Test 1 mover'!$F$4,'Test 1 mover'!$E$4+192,""),"")</f>
        <v/>
      </c>
      <c r="B194">
        <f>IF(A194="",0,IF(SUMPRODUCT((ISNUMBER('Test 1 mover'!$B$8:$B$17)+ISNUMBER('Test 1 mover'!$C$8:$C$17)&gt;0)*(IF(ISNUMBER('Test 1 mover'!$B$8:$B$17),'Test 1 mover'!$B$8:$B$17,'Test 1 mover'!$E$4)&lt;=A194)*(IF(ISNUMBER('Test 1 mover'!$C$8:$C$17),'Test 1 mover'!$C$8:$C$17,'Test 1 mover'!$F$4)&gt;=A194))&gt;0,1,0))</f>
        <v/>
      </c>
      <c r="C194">
        <f>IF(B194=0,0,IF(SUMPRODUCT((ISNUMBER('Test 1 mover'!$B$8:$B$17)+ISNUMBER('Test 1 mover'!$C$8:$C$17)&gt;0)*(ISNUMBER('Test 1 mover'!$B$8:$B$17)*('Test 1 mover'!$B$8:$B$17=A194)+ISNUMBER('Test 1 mover'!$C$8:$C$17)*('Test 1 mover'!$C$8:$C$17=A194)&gt;0))&gt;0,0,1))</f>
        <v/>
      </c>
      <c r="D194">
        <f>SUM(B$2:B194)</f>
        <v/>
      </c>
      <c r="E194">
        <f>SUM(C$2:C194)</f>
        <v/>
      </c>
    </row>
    <row r="195">
      <c r="A195" s="9">
        <f>IF(ISNUMBER('Test 1 mover'!$E$4),IF('Test 1 mover'!$E$4+193&lt;='Test 1 mover'!$F$4,'Test 1 mover'!$E$4+193,""),"")</f>
        <v/>
      </c>
      <c r="B195">
        <f>IF(A195="",0,IF(SUMPRODUCT((ISNUMBER('Test 1 mover'!$B$8:$B$17)+ISNUMBER('Test 1 mover'!$C$8:$C$17)&gt;0)*(IF(ISNUMBER('Test 1 mover'!$B$8:$B$17),'Test 1 mover'!$B$8:$B$17,'Test 1 mover'!$E$4)&lt;=A195)*(IF(ISNUMBER('Test 1 mover'!$C$8:$C$17),'Test 1 mover'!$C$8:$C$17,'Test 1 mover'!$F$4)&gt;=A195))&gt;0,1,0))</f>
        <v/>
      </c>
      <c r="C195">
        <f>IF(B195=0,0,IF(SUMPRODUCT((ISNUMBER('Test 1 mover'!$B$8:$B$17)+ISNUMBER('Test 1 mover'!$C$8:$C$17)&gt;0)*(ISNUMBER('Test 1 mover'!$B$8:$B$17)*('Test 1 mover'!$B$8:$B$17=A195)+ISNUMBER('Test 1 mover'!$C$8:$C$17)*('Test 1 mover'!$C$8:$C$17=A195)&gt;0))&gt;0,0,1))</f>
        <v/>
      </c>
      <c r="D195">
        <f>SUM(B$2:B195)</f>
        <v/>
      </c>
      <c r="E195">
        <f>SUM(C$2:C195)</f>
        <v/>
      </c>
    </row>
    <row r="196">
      <c r="A196" s="9">
        <f>IF(ISNUMBER('Test 1 mover'!$E$4),IF('Test 1 mover'!$E$4+194&lt;='Test 1 mover'!$F$4,'Test 1 mover'!$E$4+194,""),"")</f>
        <v/>
      </c>
      <c r="B196">
        <f>IF(A196="",0,IF(SUMPRODUCT((ISNUMBER('Test 1 mover'!$B$8:$B$17)+ISNUMBER('Test 1 mover'!$C$8:$C$17)&gt;0)*(IF(ISNUMBER('Test 1 mover'!$B$8:$B$17),'Test 1 mover'!$B$8:$B$17,'Test 1 mover'!$E$4)&lt;=A196)*(IF(ISNUMBER('Test 1 mover'!$C$8:$C$17),'Test 1 mover'!$C$8:$C$17,'Test 1 mover'!$F$4)&gt;=A196))&gt;0,1,0))</f>
        <v/>
      </c>
      <c r="C196">
        <f>IF(B196=0,0,IF(SUMPRODUCT((ISNUMBER('Test 1 mover'!$B$8:$B$17)+ISNUMBER('Test 1 mover'!$C$8:$C$17)&gt;0)*(ISNUMBER('Test 1 mover'!$B$8:$B$17)*('Test 1 mover'!$B$8:$B$17=A196)+ISNUMBER('Test 1 mover'!$C$8:$C$17)*('Test 1 mover'!$C$8:$C$17=A196)&gt;0))&gt;0,0,1))</f>
        <v/>
      </c>
      <c r="D196">
        <f>SUM(B$2:B196)</f>
        <v/>
      </c>
      <c r="E196">
        <f>SUM(C$2:C196)</f>
        <v/>
      </c>
    </row>
    <row r="197">
      <c r="A197" s="9">
        <f>IF(ISNUMBER('Test 1 mover'!$E$4),IF('Test 1 mover'!$E$4+195&lt;='Test 1 mover'!$F$4,'Test 1 mover'!$E$4+195,""),"")</f>
        <v/>
      </c>
      <c r="B197">
        <f>IF(A197="",0,IF(SUMPRODUCT((ISNUMBER('Test 1 mover'!$B$8:$B$17)+ISNUMBER('Test 1 mover'!$C$8:$C$17)&gt;0)*(IF(ISNUMBER('Test 1 mover'!$B$8:$B$17),'Test 1 mover'!$B$8:$B$17,'Test 1 mover'!$E$4)&lt;=A197)*(IF(ISNUMBER('Test 1 mover'!$C$8:$C$17),'Test 1 mover'!$C$8:$C$17,'Test 1 mover'!$F$4)&gt;=A197))&gt;0,1,0))</f>
        <v/>
      </c>
      <c r="C197">
        <f>IF(B197=0,0,IF(SUMPRODUCT((ISNUMBER('Test 1 mover'!$B$8:$B$17)+ISNUMBER('Test 1 mover'!$C$8:$C$17)&gt;0)*(ISNUMBER('Test 1 mover'!$B$8:$B$17)*('Test 1 mover'!$B$8:$B$17=A197)+ISNUMBER('Test 1 mover'!$C$8:$C$17)*('Test 1 mover'!$C$8:$C$17=A197)&gt;0))&gt;0,0,1))</f>
        <v/>
      </c>
      <c r="D197">
        <f>SUM(B$2:B197)</f>
        <v/>
      </c>
      <c r="E197">
        <f>SUM(C$2:C197)</f>
        <v/>
      </c>
    </row>
    <row r="198">
      <c r="A198" s="9">
        <f>IF(ISNUMBER('Test 1 mover'!$E$4),IF('Test 1 mover'!$E$4+196&lt;='Test 1 mover'!$F$4,'Test 1 mover'!$E$4+196,""),"")</f>
        <v/>
      </c>
      <c r="B198">
        <f>IF(A198="",0,IF(SUMPRODUCT((ISNUMBER('Test 1 mover'!$B$8:$B$17)+ISNUMBER('Test 1 mover'!$C$8:$C$17)&gt;0)*(IF(ISNUMBER('Test 1 mover'!$B$8:$B$17),'Test 1 mover'!$B$8:$B$17,'Test 1 mover'!$E$4)&lt;=A198)*(IF(ISNUMBER('Test 1 mover'!$C$8:$C$17),'Test 1 mover'!$C$8:$C$17,'Test 1 mover'!$F$4)&gt;=A198))&gt;0,1,0))</f>
        <v/>
      </c>
      <c r="C198">
        <f>IF(B198=0,0,IF(SUMPRODUCT((ISNUMBER('Test 1 mover'!$B$8:$B$17)+ISNUMBER('Test 1 mover'!$C$8:$C$17)&gt;0)*(ISNUMBER('Test 1 mover'!$B$8:$B$17)*('Test 1 mover'!$B$8:$B$17=A198)+ISNUMBER('Test 1 mover'!$C$8:$C$17)*('Test 1 mover'!$C$8:$C$17=A198)&gt;0))&gt;0,0,1))</f>
        <v/>
      </c>
      <c r="D198">
        <f>SUM(B$2:B198)</f>
        <v/>
      </c>
      <c r="E198">
        <f>SUM(C$2:C198)</f>
        <v/>
      </c>
    </row>
    <row r="199">
      <c r="A199" s="9">
        <f>IF(ISNUMBER('Test 1 mover'!$E$4),IF('Test 1 mover'!$E$4+197&lt;='Test 1 mover'!$F$4,'Test 1 mover'!$E$4+197,""),"")</f>
        <v/>
      </c>
      <c r="B199">
        <f>IF(A199="",0,IF(SUMPRODUCT((ISNUMBER('Test 1 mover'!$B$8:$B$17)+ISNUMBER('Test 1 mover'!$C$8:$C$17)&gt;0)*(IF(ISNUMBER('Test 1 mover'!$B$8:$B$17),'Test 1 mover'!$B$8:$B$17,'Test 1 mover'!$E$4)&lt;=A199)*(IF(ISNUMBER('Test 1 mover'!$C$8:$C$17),'Test 1 mover'!$C$8:$C$17,'Test 1 mover'!$F$4)&gt;=A199))&gt;0,1,0))</f>
        <v/>
      </c>
      <c r="C199">
        <f>IF(B199=0,0,IF(SUMPRODUCT((ISNUMBER('Test 1 mover'!$B$8:$B$17)+ISNUMBER('Test 1 mover'!$C$8:$C$17)&gt;0)*(ISNUMBER('Test 1 mover'!$B$8:$B$17)*('Test 1 mover'!$B$8:$B$17=A199)+ISNUMBER('Test 1 mover'!$C$8:$C$17)*('Test 1 mover'!$C$8:$C$17=A199)&gt;0))&gt;0,0,1))</f>
        <v/>
      </c>
      <c r="D199">
        <f>SUM(B$2:B199)</f>
        <v/>
      </c>
      <c r="E199">
        <f>SUM(C$2:C199)</f>
        <v/>
      </c>
    </row>
    <row r="200">
      <c r="A200" s="9">
        <f>IF(ISNUMBER('Test 1 mover'!$E$4),IF('Test 1 mover'!$E$4+198&lt;='Test 1 mover'!$F$4,'Test 1 mover'!$E$4+198,""),"")</f>
        <v/>
      </c>
      <c r="B200">
        <f>IF(A200="",0,IF(SUMPRODUCT((ISNUMBER('Test 1 mover'!$B$8:$B$17)+ISNUMBER('Test 1 mover'!$C$8:$C$17)&gt;0)*(IF(ISNUMBER('Test 1 mover'!$B$8:$B$17),'Test 1 mover'!$B$8:$B$17,'Test 1 mover'!$E$4)&lt;=A200)*(IF(ISNUMBER('Test 1 mover'!$C$8:$C$17),'Test 1 mover'!$C$8:$C$17,'Test 1 mover'!$F$4)&gt;=A200))&gt;0,1,0))</f>
        <v/>
      </c>
      <c r="C200">
        <f>IF(B200=0,0,IF(SUMPRODUCT((ISNUMBER('Test 1 mover'!$B$8:$B$17)+ISNUMBER('Test 1 mover'!$C$8:$C$17)&gt;0)*(ISNUMBER('Test 1 mover'!$B$8:$B$17)*('Test 1 mover'!$B$8:$B$17=A200)+ISNUMBER('Test 1 mover'!$C$8:$C$17)*('Test 1 mover'!$C$8:$C$17=A200)&gt;0))&gt;0,0,1))</f>
        <v/>
      </c>
      <c r="D200">
        <f>SUM(B$2:B200)</f>
        <v/>
      </c>
      <c r="E200">
        <f>SUM(C$2:C200)</f>
        <v/>
      </c>
    </row>
    <row r="201">
      <c r="A201" s="9">
        <f>IF(ISNUMBER('Test 1 mover'!$E$4),IF('Test 1 mover'!$E$4+199&lt;='Test 1 mover'!$F$4,'Test 1 mover'!$E$4+199,""),"")</f>
        <v/>
      </c>
      <c r="B201">
        <f>IF(A201="",0,IF(SUMPRODUCT((ISNUMBER('Test 1 mover'!$B$8:$B$17)+ISNUMBER('Test 1 mover'!$C$8:$C$17)&gt;0)*(IF(ISNUMBER('Test 1 mover'!$B$8:$B$17),'Test 1 mover'!$B$8:$B$17,'Test 1 mover'!$E$4)&lt;=A201)*(IF(ISNUMBER('Test 1 mover'!$C$8:$C$17),'Test 1 mover'!$C$8:$C$17,'Test 1 mover'!$F$4)&gt;=A201))&gt;0,1,0))</f>
        <v/>
      </c>
      <c r="C201">
        <f>IF(B201=0,0,IF(SUMPRODUCT((ISNUMBER('Test 1 mover'!$B$8:$B$17)+ISNUMBER('Test 1 mover'!$C$8:$C$17)&gt;0)*(ISNUMBER('Test 1 mover'!$B$8:$B$17)*('Test 1 mover'!$B$8:$B$17=A201)+ISNUMBER('Test 1 mover'!$C$8:$C$17)*('Test 1 mover'!$C$8:$C$17=A201)&gt;0))&gt;0,0,1))</f>
        <v/>
      </c>
      <c r="D201">
        <f>SUM(B$2:B201)</f>
        <v/>
      </c>
      <c r="E201">
        <f>SUM(C$2:C201)</f>
        <v/>
      </c>
    </row>
    <row r="202">
      <c r="A202" s="9">
        <f>IF(ISNUMBER('Test 1 mover'!$E$4),IF('Test 1 mover'!$E$4+200&lt;='Test 1 mover'!$F$4,'Test 1 mover'!$E$4+200,""),"")</f>
        <v/>
      </c>
      <c r="B202">
        <f>IF(A202="",0,IF(SUMPRODUCT((ISNUMBER('Test 1 mover'!$B$8:$B$17)+ISNUMBER('Test 1 mover'!$C$8:$C$17)&gt;0)*(IF(ISNUMBER('Test 1 mover'!$B$8:$B$17),'Test 1 mover'!$B$8:$B$17,'Test 1 mover'!$E$4)&lt;=A202)*(IF(ISNUMBER('Test 1 mover'!$C$8:$C$17),'Test 1 mover'!$C$8:$C$17,'Test 1 mover'!$F$4)&gt;=A202))&gt;0,1,0))</f>
        <v/>
      </c>
      <c r="C202">
        <f>IF(B202=0,0,IF(SUMPRODUCT((ISNUMBER('Test 1 mover'!$B$8:$B$17)+ISNUMBER('Test 1 mover'!$C$8:$C$17)&gt;0)*(ISNUMBER('Test 1 mover'!$B$8:$B$17)*('Test 1 mover'!$B$8:$B$17=A202)+ISNUMBER('Test 1 mover'!$C$8:$C$17)*('Test 1 mover'!$C$8:$C$17=A202)&gt;0))&gt;0,0,1))</f>
        <v/>
      </c>
      <c r="D202">
        <f>SUM(B$2:B202)</f>
        <v/>
      </c>
      <c r="E202">
        <f>SUM(C$2:C202)</f>
        <v/>
      </c>
    </row>
    <row r="203">
      <c r="A203" s="9">
        <f>IF(ISNUMBER('Test 1 mover'!$E$4),IF('Test 1 mover'!$E$4+201&lt;='Test 1 mover'!$F$4,'Test 1 mover'!$E$4+201,""),"")</f>
        <v/>
      </c>
      <c r="B203">
        <f>IF(A203="",0,IF(SUMPRODUCT((ISNUMBER('Test 1 mover'!$B$8:$B$17)+ISNUMBER('Test 1 mover'!$C$8:$C$17)&gt;0)*(IF(ISNUMBER('Test 1 mover'!$B$8:$B$17),'Test 1 mover'!$B$8:$B$17,'Test 1 mover'!$E$4)&lt;=A203)*(IF(ISNUMBER('Test 1 mover'!$C$8:$C$17),'Test 1 mover'!$C$8:$C$17,'Test 1 mover'!$F$4)&gt;=A203))&gt;0,1,0))</f>
        <v/>
      </c>
      <c r="C203">
        <f>IF(B203=0,0,IF(SUMPRODUCT((ISNUMBER('Test 1 mover'!$B$8:$B$17)+ISNUMBER('Test 1 mover'!$C$8:$C$17)&gt;0)*(ISNUMBER('Test 1 mover'!$B$8:$B$17)*('Test 1 mover'!$B$8:$B$17=A203)+ISNUMBER('Test 1 mover'!$C$8:$C$17)*('Test 1 mover'!$C$8:$C$17=A203)&gt;0))&gt;0,0,1))</f>
        <v/>
      </c>
      <c r="D203">
        <f>SUM(B$2:B203)</f>
        <v/>
      </c>
      <c r="E203">
        <f>SUM(C$2:C203)</f>
        <v/>
      </c>
    </row>
    <row r="204">
      <c r="A204" s="9">
        <f>IF(ISNUMBER('Test 1 mover'!$E$4),IF('Test 1 mover'!$E$4+202&lt;='Test 1 mover'!$F$4,'Test 1 mover'!$E$4+202,""),"")</f>
        <v/>
      </c>
      <c r="B204">
        <f>IF(A204="",0,IF(SUMPRODUCT((ISNUMBER('Test 1 mover'!$B$8:$B$17)+ISNUMBER('Test 1 mover'!$C$8:$C$17)&gt;0)*(IF(ISNUMBER('Test 1 mover'!$B$8:$B$17),'Test 1 mover'!$B$8:$B$17,'Test 1 mover'!$E$4)&lt;=A204)*(IF(ISNUMBER('Test 1 mover'!$C$8:$C$17),'Test 1 mover'!$C$8:$C$17,'Test 1 mover'!$F$4)&gt;=A204))&gt;0,1,0))</f>
        <v/>
      </c>
      <c r="C204">
        <f>IF(B204=0,0,IF(SUMPRODUCT((ISNUMBER('Test 1 mover'!$B$8:$B$17)+ISNUMBER('Test 1 mover'!$C$8:$C$17)&gt;0)*(ISNUMBER('Test 1 mover'!$B$8:$B$17)*('Test 1 mover'!$B$8:$B$17=A204)+ISNUMBER('Test 1 mover'!$C$8:$C$17)*('Test 1 mover'!$C$8:$C$17=A204)&gt;0))&gt;0,0,1))</f>
        <v/>
      </c>
      <c r="D204">
        <f>SUM(B$2:B204)</f>
        <v/>
      </c>
      <c r="E204">
        <f>SUM(C$2:C204)</f>
        <v/>
      </c>
    </row>
    <row r="205">
      <c r="A205" s="9">
        <f>IF(ISNUMBER('Test 1 mover'!$E$4),IF('Test 1 mover'!$E$4+203&lt;='Test 1 mover'!$F$4,'Test 1 mover'!$E$4+203,""),"")</f>
        <v/>
      </c>
      <c r="B205">
        <f>IF(A205="",0,IF(SUMPRODUCT((ISNUMBER('Test 1 mover'!$B$8:$B$17)+ISNUMBER('Test 1 mover'!$C$8:$C$17)&gt;0)*(IF(ISNUMBER('Test 1 mover'!$B$8:$B$17),'Test 1 mover'!$B$8:$B$17,'Test 1 mover'!$E$4)&lt;=A205)*(IF(ISNUMBER('Test 1 mover'!$C$8:$C$17),'Test 1 mover'!$C$8:$C$17,'Test 1 mover'!$F$4)&gt;=A205))&gt;0,1,0))</f>
        <v/>
      </c>
      <c r="C205">
        <f>IF(B205=0,0,IF(SUMPRODUCT((ISNUMBER('Test 1 mover'!$B$8:$B$17)+ISNUMBER('Test 1 mover'!$C$8:$C$17)&gt;0)*(ISNUMBER('Test 1 mover'!$B$8:$B$17)*('Test 1 mover'!$B$8:$B$17=A205)+ISNUMBER('Test 1 mover'!$C$8:$C$17)*('Test 1 mover'!$C$8:$C$17=A205)&gt;0))&gt;0,0,1))</f>
        <v/>
      </c>
      <c r="D205">
        <f>SUM(B$2:B205)</f>
        <v/>
      </c>
      <c r="E205">
        <f>SUM(C$2:C205)</f>
        <v/>
      </c>
    </row>
    <row r="206">
      <c r="A206" s="9">
        <f>IF(ISNUMBER('Test 1 mover'!$E$4),IF('Test 1 mover'!$E$4+204&lt;='Test 1 mover'!$F$4,'Test 1 mover'!$E$4+204,""),"")</f>
        <v/>
      </c>
      <c r="B206">
        <f>IF(A206="",0,IF(SUMPRODUCT((ISNUMBER('Test 1 mover'!$B$8:$B$17)+ISNUMBER('Test 1 mover'!$C$8:$C$17)&gt;0)*(IF(ISNUMBER('Test 1 mover'!$B$8:$B$17),'Test 1 mover'!$B$8:$B$17,'Test 1 mover'!$E$4)&lt;=A206)*(IF(ISNUMBER('Test 1 mover'!$C$8:$C$17),'Test 1 mover'!$C$8:$C$17,'Test 1 mover'!$F$4)&gt;=A206))&gt;0,1,0))</f>
        <v/>
      </c>
      <c r="C206">
        <f>IF(B206=0,0,IF(SUMPRODUCT((ISNUMBER('Test 1 mover'!$B$8:$B$17)+ISNUMBER('Test 1 mover'!$C$8:$C$17)&gt;0)*(ISNUMBER('Test 1 mover'!$B$8:$B$17)*('Test 1 mover'!$B$8:$B$17=A206)+ISNUMBER('Test 1 mover'!$C$8:$C$17)*('Test 1 mover'!$C$8:$C$17=A206)&gt;0))&gt;0,0,1))</f>
        <v/>
      </c>
      <c r="D206">
        <f>SUM(B$2:B206)</f>
        <v/>
      </c>
      <c r="E206">
        <f>SUM(C$2:C206)</f>
        <v/>
      </c>
    </row>
    <row r="207">
      <c r="A207" s="9">
        <f>IF(ISNUMBER('Test 1 mover'!$E$4),IF('Test 1 mover'!$E$4+205&lt;='Test 1 mover'!$F$4,'Test 1 mover'!$E$4+205,""),"")</f>
        <v/>
      </c>
      <c r="B207">
        <f>IF(A207="",0,IF(SUMPRODUCT((ISNUMBER('Test 1 mover'!$B$8:$B$17)+ISNUMBER('Test 1 mover'!$C$8:$C$17)&gt;0)*(IF(ISNUMBER('Test 1 mover'!$B$8:$B$17),'Test 1 mover'!$B$8:$B$17,'Test 1 mover'!$E$4)&lt;=A207)*(IF(ISNUMBER('Test 1 mover'!$C$8:$C$17),'Test 1 mover'!$C$8:$C$17,'Test 1 mover'!$F$4)&gt;=A207))&gt;0,1,0))</f>
        <v/>
      </c>
      <c r="C207">
        <f>IF(B207=0,0,IF(SUMPRODUCT((ISNUMBER('Test 1 mover'!$B$8:$B$17)+ISNUMBER('Test 1 mover'!$C$8:$C$17)&gt;0)*(ISNUMBER('Test 1 mover'!$B$8:$B$17)*('Test 1 mover'!$B$8:$B$17=A207)+ISNUMBER('Test 1 mover'!$C$8:$C$17)*('Test 1 mover'!$C$8:$C$17=A207)&gt;0))&gt;0,0,1))</f>
        <v/>
      </c>
      <c r="D207">
        <f>SUM(B$2:B207)</f>
        <v/>
      </c>
      <c r="E207">
        <f>SUM(C$2:C207)</f>
        <v/>
      </c>
    </row>
    <row r="208">
      <c r="A208" s="9">
        <f>IF(ISNUMBER('Test 1 mover'!$E$4),IF('Test 1 mover'!$E$4+206&lt;='Test 1 mover'!$F$4,'Test 1 mover'!$E$4+206,""),"")</f>
        <v/>
      </c>
      <c r="B208">
        <f>IF(A208="",0,IF(SUMPRODUCT((ISNUMBER('Test 1 mover'!$B$8:$B$17)+ISNUMBER('Test 1 mover'!$C$8:$C$17)&gt;0)*(IF(ISNUMBER('Test 1 mover'!$B$8:$B$17),'Test 1 mover'!$B$8:$B$17,'Test 1 mover'!$E$4)&lt;=A208)*(IF(ISNUMBER('Test 1 mover'!$C$8:$C$17),'Test 1 mover'!$C$8:$C$17,'Test 1 mover'!$F$4)&gt;=A208))&gt;0,1,0))</f>
        <v/>
      </c>
      <c r="C208">
        <f>IF(B208=0,0,IF(SUMPRODUCT((ISNUMBER('Test 1 mover'!$B$8:$B$17)+ISNUMBER('Test 1 mover'!$C$8:$C$17)&gt;0)*(ISNUMBER('Test 1 mover'!$B$8:$B$17)*('Test 1 mover'!$B$8:$B$17=A208)+ISNUMBER('Test 1 mover'!$C$8:$C$17)*('Test 1 mover'!$C$8:$C$17=A208)&gt;0))&gt;0,0,1))</f>
        <v/>
      </c>
      <c r="D208">
        <f>SUM(B$2:B208)</f>
        <v/>
      </c>
      <c r="E208">
        <f>SUM(C$2:C208)</f>
        <v/>
      </c>
    </row>
    <row r="209">
      <c r="A209" s="9">
        <f>IF(ISNUMBER('Test 1 mover'!$E$4),IF('Test 1 mover'!$E$4+207&lt;='Test 1 mover'!$F$4,'Test 1 mover'!$E$4+207,""),"")</f>
        <v/>
      </c>
      <c r="B209">
        <f>IF(A209="",0,IF(SUMPRODUCT((ISNUMBER('Test 1 mover'!$B$8:$B$17)+ISNUMBER('Test 1 mover'!$C$8:$C$17)&gt;0)*(IF(ISNUMBER('Test 1 mover'!$B$8:$B$17),'Test 1 mover'!$B$8:$B$17,'Test 1 mover'!$E$4)&lt;=A209)*(IF(ISNUMBER('Test 1 mover'!$C$8:$C$17),'Test 1 mover'!$C$8:$C$17,'Test 1 mover'!$F$4)&gt;=A209))&gt;0,1,0))</f>
        <v/>
      </c>
      <c r="C209">
        <f>IF(B209=0,0,IF(SUMPRODUCT((ISNUMBER('Test 1 mover'!$B$8:$B$17)+ISNUMBER('Test 1 mover'!$C$8:$C$17)&gt;0)*(ISNUMBER('Test 1 mover'!$B$8:$B$17)*('Test 1 mover'!$B$8:$B$17=A209)+ISNUMBER('Test 1 mover'!$C$8:$C$17)*('Test 1 mover'!$C$8:$C$17=A209)&gt;0))&gt;0,0,1))</f>
        <v/>
      </c>
      <c r="D209">
        <f>SUM(B$2:B209)</f>
        <v/>
      </c>
      <c r="E209">
        <f>SUM(C$2:C209)</f>
        <v/>
      </c>
    </row>
    <row r="210">
      <c r="A210" s="9">
        <f>IF(ISNUMBER('Test 1 mover'!$E$4),IF('Test 1 mover'!$E$4+208&lt;='Test 1 mover'!$F$4,'Test 1 mover'!$E$4+208,""),"")</f>
        <v/>
      </c>
      <c r="B210">
        <f>IF(A210="",0,IF(SUMPRODUCT((ISNUMBER('Test 1 mover'!$B$8:$B$17)+ISNUMBER('Test 1 mover'!$C$8:$C$17)&gt;0)*(IF(ISNUMBER('Test 1 mover'!$B$8:$B$17),'Test 1 mover'!$B$8:$B$17,'Test 1 mover'!$E$4)&lt;=A210)*(IF(ISNUMBER('Test 1 mover'!$C$8:$C$17),'Test 1 mover'!$C$8:$C$17,'Test 1 mover'!$F$4)&gt;=A210))&gt;0,1,0))</f>
        <v/>
      </c>
      <c r="C210">
        <f>IF(B210=0,0,IF(SUMPRODUCT((ISNUMBER('Test 1 mover'!$B$8:$B$17)+ISNUMBER('Test 1 mover'!$C$8:$C$17)&gt;0)*(ISNUMBER('Test 1 mover'!$B$8:$B$17)*('Test 1 mover'!$B$8:$B$17=A210)+ISNUMBER('Test 1 mover'!$C$8:$C$17)*('Test 1 mover'!$C$8:$C$17=A210)&gt;0))&gt;0,0,1))</f>
        <v/>
      </c>
      <c r="D210">
        <f>SUM(B$2:B210)</f>
        <v/>
      </c>
      <c r="E210">
        <f>SUM(C$2:C210)</f>
        <v/>
      </c>
    </row>
    <row r="211">
      <c r="A211" s="9">
        <f>IF(ISNUMBER('Test 1 mover'!$E$4),IF('Test 1 mover'!$E$4+209&lt;='Test 1 mover'!$F$4,'Test 1 mover'!$E$4+209,""),"")</f>
        <v/>
      </c>
      <c r="B211">
        <f>IF(A211="",0,IF(SUMPRODUCT((ISNUMBER('Test 1 mover'!$B$8:$B$17)+ISNUMBER('Test 1 mover'!$C$8:$C$17)&gt;0)*(IF(ISNUMBER('Test 1 mover'!$B$8:$B$17),'Test 1 mover'!$B$8:$B$17,'Test 1 mover'!$E$4)&lt;=A211)*(IF(ISNUMBER('Test 1 mover'!$C$8:$C$17),'Test 1 mover'!$C$8:$C$17,'Test 1 mover'!$F$4)&gt;=A211))&gt;0,1,0))</f>
        <v/>
      </c>
      <c r="C211">
        <f>IF(B211=0,0,IF(SUMPRODUCT((ISNUMBER('Test 1 mover'!$B$8:$B$17)+ISNUMBER('Test 1 mover'!$C$8:$C$17)&gt;0)*(ISNUMBER('Test 1 mover'!$B$8:$B$17)*('Test 1 mover'!$B$8:$B$17=A211)+ISNUMBER('Test 1 mover'!$C$8:$C$17)*('Test 1 mover'!$C$8:$C$17=A211)&gt;0))&gt;0,0,1))</f>
        <v/>
      </c>
      <c r="D211">
        <f>SUM(B$2:B211)</f>
        <v/>
      </c>
      <c r="E211">
        <f>SUM(C$2:C211)</f>
        <v/>
      </c>
    </row>
    <row r="212">
      <c r="A212" s="9">
        <f>IF(ISNUMBER('Test 1 mover'!$E$4),IF('Test 1 mover'!$E$4+210&lt;='Test 1 mover'!$F$4,'Test 1 mover'!$E$4+210,""),"")</f>
        <v/>
      </c>
      <c r="B212">
        <f>IF(A212="",0,IF(SUMPRODUCT((ISNUMBER('Test 1 mover'!$B$8:$B$17)+ISNUMBER('Test 1 mover'!$C$8:$C$17)&gt;0)*(IF(ISNUMBER('Test 1 mover'!$B$8:$B$17),'Test 1 mover'!$B$8:$B$17,'Test 1 mover'!$E$4)&lt;=A212)*(IF(ISNUMBER('Test 1 mover'!$C$8:$C$17),'Test 1 mover'!$C$8:$C$17,'Test 1 mover'!$F$4)&gt;=A212))&gt;0,1,0))</f>
        <v/>
      </c>
      <c r="C212">
        <f>IF(B212=0,0,IF(SUMPRODUCT((ISNUMBER('Test 1 mover'!$B$8:$B$17)+ISNUMBER('Test 1 mover'!$C$8:$C$17)&gt;0)*(ISNUMBER('Test 1 mover'!$B$8:$B$17)*('Test 1 mover'!$B$8:$B$17=A212)+ISNUMBER('Test 1 mover'!$C$8:$C$17)*('Test 1 mover'!$C$8:$C$17=A212)&gt;0))&gt;0,0,1))</f>
        <v/>
      </c>
      <c r="D212">
        <f>SUM(B$2:B212)</f>
        <v/>
      </c>
      <c r="E212">
        <f>SUM(C$2:C212)</f>
        <v/>
      </c>
    </row>
    <row r="213">
      <c r="A213" s="9">
        <f>IF(ISNUMBER('Test 1 mover'!$E$4),IF('Test 1 mover'!$E$4+211&lt;='Test 1 mover'!$F$4,'Test 1 mover'!$E$4+211,""),"")</f>
        <v/>
      </c>
      <c r="B213">
        <f>IF(A213="",0,IF(SUMPRODUCT((ISNUMBER('Test 1 mover'!$B$8:$B$17)+ISNUMBER('Test 1 mover'!$C$8:$C$17)&gt;0)*(IF(ISNUMBER('Test 1 mover'!$B$8:$B$17),'Test 1 mover'!$B$8:$B$17,'Test 1 mover'!$E$4)&lt;=A213)*(IF(ISNUMBER('Test 1 mover'!$C$8:$C$17),'Test 1 mover'!$C$8:$C$17,'Test 1 mover'!$F$4)&gt;=A213))&gt;0,1,0))</f>
        <v/>
      </c>
      <c r="C213">
        <f>IF(B213=0,0,IF(SUMPRODUCT((ISNUMBER('Test 1 mover'!$B$8:$B$17)+ISNUMBER('Test 1 mover'!$C$8:$C$17)&gt;0)*(ISNUMBER('Test 1 mover'!$B$8:$B$17)*('Test 1 mover'!$B$8:$B$17=A213)+ISNUMBER('Test 1 mover'!$C$8:$C$17)*('Test 1 mover'!$C$8:$C$17=A213)&gt;0))&gt;0,0,1))</f>
        <v/>
      </c>
      <c r="D213">
        <f>SUM(B$2:B213)</f>
        <v/>
      </c>
      <c r="E213">
        <f>SUM(C$2:C213)</f>
        <v/>
      </c>
    </row>
    <row r="214">
      <c r="A214" s="9">
        <f>IF(ISNUMBER('Test 1 mover'!$E$4),IF('Test 1 mover'!$E$4+212&lt;='Test 1 mover'!$F$4,'Test 1 mover'!$E$4+212,""),"")</f>
        <v/>
      </c>
      <c r="B214">
        <f>IF(A214="",0,IF(SUMPRODUCT((ISNUMBER('Test 1 mover'!$B$8:$B$17)+ISNUMBER('Test 1 mover'!$C$8:$C$17)&gt;0)*(IF(ISNUMBER('Test 1 mover'!$B$8:$B$17),'Test 1 mover'!$B$8:$B$17,'Test 1 mover'!$E$4)&lt;=A214)*(IF(ISNUMBER('Test 1 mover'!$C$8:$C$17),'Test 1 mover'!$C$8:$C$17,'Test 1 mover'!$F$4)&gt;=A214))&gt;0,1,0))</f>
        <v/>
      </c>
      <c r="C214">
        <f>IF(B214=0,0,IF(SUMPRODUCT((ISNUMBER('Test 1 mover'!$B$8:$B$17)+ISNUMBER('Test 1 mover'!$C$8:$C$17)&gt;0)*(ISNUMBER('Test 1 mover'!$B$8:$B$17)*('Test 1 mover'!$B$8:$B$17=A214)+ISNUMBER('Test 1 mover'!$C$8:$C$17)*('Test 1 mover'!$C$8:$C$17=A214)&gt;0))&gt;0,0,1))</f>
        <v/>
      </c>
      <c r="D214">
        <f>SUM(B$2:B214)</f>
        <v/>
      </c>
      <c r="E214">
        <f>SUM(C$2:C214)</f>
        <v/>
      </c>
    </row>
    <row r="215">
      <c r="A215" s="9">
        <f>IF(ISNUMBER('Test 1 mover'!$E$4),IF('Test 1 mover'!$E$4+213&lt;='Test 1 mover'!$F$4,'Test 1 mover'!$E$4+213,""),"")</f>
        <v/>
      </c>
      <c r="B215">
        <f>IF(A215="",0,IF(SUMPRODUCT((ISNUMBER('Test 1 mover'!$B$8:$B$17)+ISNUMBER('Test 1 mover'!$C$8:$C$17)&gt;0)*(IF(ISNUMBER('Test 1 mover'!$B$8:$B$17),'Test 1 mover'!$B$8:$B$17,'Test 1 mover'!$E$4)&lt;=A215)*(IF(ISNUMBER('Test 1 mover'!$C$8:$C$17),'Test 1 mover'!$C$8:$C$17,'Test 1 mover'!$F$4)&gt;=A215))&gt;0,1,0))</f>
        <v/>
      </c>
      <c r="C215">
        <f>IF(B215=0,0,IF(SUMPRODUCT((ISNUMBER('Test 1 mover'!$B$8:$B$17)+ISNUMBER('Test 1 mover'!$C$8:$C$17)&gt;0)*(ISNUMBER('Test 1 mover'!$B$8:$B$17)*('Test 1 mover'!$B$8:$B$17=A215)+ISNUMBER('Test 1 mover'!$C$8:$C$17)*('Test 1 mover'!$C$8:$C$17=A215)&gt;0))&gt;0,0,1))</f>
        <v/>
      </c>
      <c r="D215">
        <f>SUM(B$2:B215)</f>
        <v/>
      </c>
      <c r="E215">
        <f>SUM(C$2:C215)</f>
        <v/>
      </c>
    </row>
    <row r="216">
      <c r="A216" s="9">
        <f>IF(ISNUMBER('Test 1 mover'!$E$4),IF('Test 1 mover'!$E$4+214&lt;='Test 1 mover'!$F$4,'Test 1 mover'!$E$4+214,""),"")</f>
        <v/>
      </c>
      <c r="B216">
        <f>IF(A216="",0,IF(SUMPRODUCT((ISNUMBER('Test 1 mover'!$B$8:$B$17)+ISNUMBER('Test 1 mover'!$C$8:$C$17)&gt;0)*(IF(ISNUMBER('Test 1 mover'!$B$8:$B$17),'Test 1 mover'!$B$8:$B$17,'Test 1 mover'!$E$4)&lt;=A216)*(IF(ISNUMBER('Test 1 mover'!$C$8:$C$17),'Test 1 mover'!$C$8:$C$17,'Test 1 mover'!$F$4)&gt;=A216))&gt;0,1,0))</f>
        <v/>
      </c>
      <c r="C216">
        <f>IF(B216=0,0,IF(SUMPRODUCT((ISNUMBER('Test 1 mover'!$B$8:$B$17)+ISNUMBER('Test 1 mover'!$C$8:$C$17)&gt;0)*(ISNUMBER('Test 1 mover'!$B$8:$B$17)*('Test 1 mover'!$B$8:$B$17=A216)+ISNUMBER('Test 1 mover'!$C$8:$C$17)*('Test 1 mover'!$C$8:$C$17=A216)&gt;0))&gt;0,0,1))</f>
        <v/>
      </c>
      <c r="D216">
        <f>SUM(B$2:B216)</f>
        <v/>
      </c>
      <c r="E216">
        <f>SUM(C$2:C216)</f>
        <v/>
      </c>
    </row>
    <row r="217">
      <c r="A217" s="9">
        <f>IF(ISNUMBER('Test 1 mover'!$E$4),IF('Test 1 mover'!$E$4+215&lt;='Test 1 mover'!$F$4,'Test 1 mover'!$E$4+215,""),"")</f>
        <v/>
      </c>
      <c r="B217">
        <f>IF(A217="",0,IF(SUMPRODUCT((ISNUMBER('Test 1 mover'!$B$8:$B$17)+ISNUMBER('Test 1 mover'!$C$8:$C$17)&gt;0)*(IF(ISNUMBER('Test 1 mover'!$B$8:$B$17),'Test 1 mover'!$B$8:$B$17,'Test 1 mover'!$E$4)&lt;=A217)*(IF(ISNUMBER('Test 1 mover'!$C$8:$C$17),'Test 1 mover'!$C$8:$C$17,'Test 1 mover'!$F$4)&gt;=A217))&gt;0,1,0))</f>
        <v/>
      </c>
      <c r="C217">
        <f>IF(B217=0,0,IF(SUMPRODUCT((ISNUMBER('Test 1 mover'!$B$8:$B$17)+ISNUMBER('Test 1 mover'!$C$8:$C$17)&gt;0)*(ISNUMBER('Test 1 mover'!$B$8:$B$17)*('Test 1 mover'!$B$8:$B$17=A217)+ISNUMBER('Test 1 mover'!$C$8:$C$17)*('Test 1 mover'!$C$8:$C$17=A217)&gt;0))&gt;0,0,1))</f>
        <v/>
      </c>
      <c r="D217">
        <f>SUM(B$2:B217)</f>
        <v/>
      </c>
      <c r="E217">
        <f>SUM(C$2:C217)</f>
        <v/>
      </c>
    </row>
    <row r="218">
      <c r="A218" s="9">
        <f>IF(ISNUMBER('Test 1 mover'!$E$4),IF('Test 1 mover'!$E$4+216&lt;='Test 1 mover'!$F$4,'Test 1 mover'!$E$4+216,""),"")</f>
        <v/>
      </c>
      <c r="B218">
        <f>IF(A218="",0,IF(SUMPRODUCT((ISNUMBER('Test 1 mover'!$B$8:$B$17)+ISNUMBER('Test 1 mover'!$C$8:$C$17)&gt;0)*(IF(ISNUMBER('Test 1 mover'!$B$8:$B$17),'Test 1 mover'!$B$8:$B$17,'Test 1 mover'!$E$4)&lt;=A218)*(IF(ISNUMBER('Test 1 mover'!$C$8:$C$17),'Test 1 mover'!$C$8:$C$17,'Test 1 mover'!$F$4)&gt;=A218))&gt;0,1,0))</f>
        <v/>
      </c>
      <c r="C218">
        <f>IF(B218=0,0,IF(SUMPRODUCT((ISNUMBER('Test 1 mover'!$B$8:$B$17)+ISNUMBER('Test 1 mover'!$C$8:$C$17)&gt;0)*(ISNUMBER('Test 1 mover'!$B$8:$B$17)*('Test 1 mover'!$B$8:$B$17=A218)+ISNUMBER('Test 1 mover'!$C$8:$C$17)*('Test 1 mover'!$C$8:$C$17=A218)&gt;0))&gt;0,0,1))</f>
        <v/>
      </c>
      <c r="D218">
        <f>SUM(B$2:B218)</f>
        <v/>
      </c>
      <c r="E218">
        <f>SUM(C$2:C218)</f>
        <v/>
      </c>
    </row>
    <row r="219">
      <c r="A219" s="9">
        <f>IF(ISNUMBER('Test 1 mover'!$E$4),IF('Test 1 mover'!$E$4+217&lt;='Test 1 mover'!$F$4,'Test 1 mover'!$E$4+217,""),"")</f>
        <v/>
      </c>
      <c r="B219">
        <f>IF(A219="",0,IF(SUMPRODUCT((ISNUMBER('Test 1 mover'!$B$8:$B$17)+ISNUMBER('Test 1 mover'!$C$8:$C$17)&gt;0)*(IF(ISNUMBER('Test 1 mover'!$B$8:$B$17),'Test 1 mover'!$B$8:$B$17,'Test 1 mover'!$E$4)&lt;=A219)*(IF(ISNUMBER('Test 1 mover'!$C$8:$C$17),'Test 1 mover'!$C$8:$C$17,'Test 1 mover'!$F$4)&gt;=A219))&gt;0,1,0))</f>
        <v/>
      </c>
      <c r="C219">
        <f>IF(B219=0,0,IF(SUMPRODUCT((ISNUMBER('Test 1 mover'!$B$8:$B$17)+ISNUMBER('Test 1 mover'!$C$8:$C$17)&gt;0)*(ISNUMBER('Test 1 mover'!$B$8:$B$17)*('Test 1 mover'!$B$8:$B$17=A219)+ISNUMBER('Test 1 mover'!$C$8:$C$17)*('Test 1 mover'!$C$8:$C$17=A219)&gt;0))&gt;0,0,1))</f>
        <v/>
      </c>
      <c r="D219">
        <f>SUM(B$2:B219)</f>
        <v/>
      </c>
      <c r="E219">
        <f>SUM(C$2:C219)</f>
        <v/>
      </c>
    </row>
    <row r="220">
      <c r="A220" s="9">
        <f>IF(ISNUMBER('Test 1 mover'!$E$4),IF('Test 1 mover'!$E$4+218&lt;='Test 1 mover'!$F$4,'Test 1 mover'!$E$4+218,""),"")</f>
        <v/>
      </c>
      <c r="B220">
        <f>IF(A220="",0,IF(SUMPRODUCT((ISNUMBER('Test 1 mover'!$B$8:$B$17)+ISNUMBER('Test 1 mover'!$C$8:$C$17)&gt;0)*(IF(ISNUMBER('Test 1 mover'!$B$8:$B$17),'Test 1 mover'!$B$8:$B$17,'Test 1 mover'!$E$4)&lt;=A220)*(IF(ISNUMBER('Test 1 mover'!$C$8:$C$17),'Test 1 mover'!$C$8:$C$17,'Test 1 mover'!$F$4)&gt;=A220))&gt;0,1,0))</f>
        <v/>
      </c>
      <c r="C220">
        <f>IF(B220=0,0,IF(SUMPRODUCT((ISNUMBER('Test 1 mover'!$B$8:$B$17)+ISNUMBER('Test 1 mover'!$C$8:$C$17)&gt;0)*(ISNUMBER('Test 1 mover'!$B$8:$B$17)*('Test 1 mover'!$B$8:$B$17=A220)+ISNUMBER('Test 1 mover'!$C$8:$C$17)*('Test 1 mover'!$C$8:$C$17=A220)&gt;0))&gt;0,0,1))</f>
        <v/>
      </c>
      <c r="D220">
        <f>SUM(B$2:B220)</f>
        <v/>
      </c>
      <c r="E220">
        <f>SUM(C$2:C220)</f>
        <v/>
      </c>
    </row>
    <row r="221">
      <c r="A221" s="9">
        <f>IF(ISNUMBER('Test 1 mover'!$E$4),IF('Test 1 mover'!$E$4+219&lt;='Test 1 mover'!$F$4,'Test 1 mover'!$E$4+219,""),"")</f>
        <v/>
      </c>
      <c r="B221">
        <f>IF(A221="",0,IF(SUMPRODUCT((ISNUMBER('Test 1 mover'!$B$8:$B$17)+ISNUMBER('Test 1 mover'!$C$8:$C$17)&gt;0)*(IF(ISNUMBER('Test 1 mover'!$B$8:$B$17),'Test 1 mover'!$B$8:$B$17,'Test 1 mover'!$E$4)&lt;=A221)*(IF(ISNUMBER('Test 1 mover'!$C$8:$C$17),'Test 1 mover'!$C$8:$C$17,'Test 1 mover'!$F$4)&gt;=A221))&gt;0,1,0))</f>
        <v/>
      </c>
      <c r="C221">
        <f>IF(B221=0,0,IF(SUMPRODUCT((ISNUMBER('Test 1 mover'!$B$8:$B$17)+ISNUMBER('Test 1 mover'!$C$8:$C$17)&gt;0)*(ISNUMBER('Test 1 mover'!$B$8:$B$17)*('Test 1 mover'!$B$8:$B$17=A221)+ISNUMBER('Test 1 mover'!$C$8:$C$17)*('Test 1 mover'!$C$8:$C$17=A221)&gt;0))&gt;0,0,1))</f>
        <v/>
      </c>
      <c r="D221">
        <f>SUM(B$2:B221)</f>
        <v/>
      </c>
      <c r="E221">
        <f>SUM(C$2:C221)</f>
        <v/>
      </c>
    </row>
    <row r="222">
      <c r="A222" s="9">
        <f>IF(ISNUMBER('Test 1 mover'!$E$4),IF('Test 1 mover'!$E$4+220&lt;='Test 1 mover'!$F$4,'Test 1 mover'!$E$4+220,""),"")</f>
        <v/>
      </c>
      <c r="B222">
        <f>IF(A222="",0,IF(SUMPRODUCT((ISNUMBER('Test 1 mover'!$B$8:$B$17)+ISNUMBER('Test 1 mover'!$C$8:$C$17)&gt;0)*(IF(ISNUMBER('Test 1 mover'!$B$8:$B$17),'Test 1 mover'!$B$8:$B$17,'Test 1 mover'!$E$4)&lt;=A222)*(IF(ISNUMBER('Test 1 mover'!$C$8:$C$17),'Test 1 mover'!$C$8:$C$17,'Test 1 mover'!$F$4)&gt;=A222))&gt;0,1,0))</f>
        <v/>
      </c>
      <c r="C222">
        <f>IF(B222=0,0,IF(SUMPRODUCT((ISNUMBER('Test 1 mover'!$B$8:$B$17)+ISNUMBER('Test 1 mover'!$C$8:$C$17)&gt;0)*(ISNUMBER('Test 1 mover'!$B$8:$B$17)*('Test 1 mover'!$B$8:$B$17=A222)+ISNUMBER('Test 1 mover'!$C$8:$C$17)*('Test 1 mover'!$C$8:$C$17=A222)&gt;0))&gt;0,0,1))</f>
        <v/>
      </c>
      <c r="D222">
        <f>SUM(B$2:B222)</f>
        <v/>
      </c>
      <c r="E222">
        <f>SUM(C$2:C222)</f>
        <v/>
      </c>
    </row>
    <row r="223">
      <c r="A223" s="9">
        <f>IF(ISNUMBER('Test 1 mover'!$E$4),IF('Test 1 mover'!$E$4+221&lt;='Test 1 mover'!$F$4,'Test 1 mover'!$E$4+221,""),"")</f>
        <v/>
      </c>
      <c r="B223">
        <f>IF(A223="",0,IF(SUMPRODUCT((ISNUMBER('Test 1 mover'!$B$8:$B$17)+ISNUMBER('Test 1 mover'!$C$8:$C$17)&gt;0)*(IF(ISNUMBER('Test 1 mover'!$B$8:$B$17),'Test 1 mover'!$B$8:$B$17,'Test 1 mover'!$E$4)&lt;=A223)*(IF(ISNUMBER('Test 1 mover'!$C$8:$C$17),'Test 1 mover'!$C$8:$C$17,'Test 1 mover'!$F$4)&gt;=A223))&gt;0,1,0))</f>
        <v/>
      </c>
      <c r="C223">
        <f>IF(B223=0,0,IF(SUMPRODUCT((ISNUMBER('Test 1 mover'!$B$8:$B$17)+ISNUMBER('Test 1 mover'!$C$8:$C$17)&gt;0)*(ISNUMBER('Test 1 mover'!$B$8:$B$17)*('Test 1 mover'!$B$8:$B$17=A223)+ISNUMBER('Test 1 mover'!$C$8:$C$17)*('Test 1 mover'!$C$8:$C$17=A223)&gt;0))&gt;0,0,1))</f>
        <v/>
      </c>
      <c r="D223">
        <f>SUM(B$2:B223)</f>
        <v/>
      </c>
      <c r="E223">
        <f>SUM(C$2:C223)</f>
        <v/>
      </c>
    </row>
    <row r="224">
      <c r="A224" s="9">
        <f>IF(ISNUMBER('Test 1 mover'!$E$4),IF('Test 1 mover'!$E$4+222&lt;='Test 1 mover'!$F$4,'Test 1 mover'!$E$4+222,""),"")</f>
        <v/>
      </c>
      <c r="B224">
        <f>IF(A224="",0,IF(SUMPRODUCT((ISNUMBER('Test 1 mover'!$B$8:$B$17)+ISNUMBER('Test 1 mover'!$C$8:$C$17)&gt;0)*(IF(ISNUMBER('Test 1 mover'!$B$8:$B$17),'Test 1 mover'!$B$8:$B$17,'Test 1 mover'!$E$4)&lt;=A224)*(IF(ISNUMBER('Test 1 mover'!$C$8:$C$17),'Test 1 mover'!$C$8:$C$17,'Test 1 mover'!$F$4)&gt;=A224))&gt;0,1,0))</f>
        <v/>
      </c>
      <c r="C224">
        <f>IF(B224=0,0,IF(SUMPRODUCT((ISNUMBER('Test 1 mover'!$B$8:$B$17)+ISNUMBER('Test 1 mover'!$C$8:$C$17)&gt;0)*(ISNUMBER('Test 1 mover'!$B$8:$B$17)*('Test 1 mover'!$B$8:$B$17=A224)+ISNUMBER('Test 1 mover'!$C$8:$C$17)*('Test 1 mover'!$C$8:$C$17=A224)&gt;0))&gt;0,0,1))</f>
        <v/>
      </c>
      <c r="D224">
        <f>SUM(B$2:B224)</f>
        <v/>
      </c>
      <c r="E224">
        <f>SUM(C$2:C224)</f>
        <v/>
      </c>
    </row>
    <row r="225">
      <c r="A225" s="9">
        <f>IF(ISNUMBER('Test 1 mover'!$E$4),IF('Test 1 mover'!$E$4+223&lt;='Test 1 mover'!$F$4,'Test 1 mover'!$E$4+223,""),"")</f>
        <v/>
      </c>
      <c r="B225">
        <f>IF(A225="",0,IF(SUMPRODUCT((ISNUMBER('Test 1 mover'!$B$8:$B$17)+ISNUMBER('Test 1 mover'!$C$8:$C$17)&gt;0)*(IF(ISNUMBER('Test 1 mover'!$B$8:$B$17),'Test 1 mover'!$B$8:$B$17,'Test 1 mover'!$E$4)&lt;=A225)*(IF(ISNUMBER('Test 1 mover'!$C$8:$C$17),'Test 1 mover'!$C$8:$C$17,'Test 1 mover'!$F$4)&gt;=A225))&gt;0,1,0))</f>
        <v/>
      </c>
      <c r="C225">
        <f>IF(B225=0,0,IF(SUMPRODUCT((ISNUMBER('Test 1 mover'!$B$8:$B$17)+ISNUMBER('Test 1 mover'!$C$8:$C$17)&gt;0)*(ISNUMBER('Test 1 mover'!$B$8:$B$17)*('Test 1 mover'!$B$8:$B$17=A225)+ISNUMBER('Test 1 mover'!$C$8:$C$17)*('Test 1 mover'!$C$8:$C$17=A225)&gt;0))&gt;0,0,1))</f>
        <v/>
      </c>
      <c r="D225">
        <f>SUM(B$2:B225)</f>
        <v/>
      </c>
      <c r="E225">
        <f>SUM(C$2:C225)</f>
        <v/>
      </c>
    </row>
    <row r="226">
      <c r="A226" s="9">
        <f>IF(ISNUMBER('Test 1 mover'!$E$4),IF('Test 1 mover'!$E$4+224&lt;='Test 1 mover'!$F$4,'Test 1 mover'!$E$4+224,""),"")</f>
        <v/>
      </c>
      <c r="B226">
        <f>IF(A226="",0,IF(SUMPRODUCT((ISNUMBER('Test 1 mover'!$B$8:$B$17)+ISNUMBER('Test 1 mover'!$C$8:$C$17)&gt;0)*(IF(ISNUMBER('Test 1 mover'!$B$8:$B$17),'Test 1 mover'!$B$8:$B$17,'Test 1 mover'!$E$4)&lt;=A226)*(IF(ISNUMBER('Test 1 mover'!$C$8:$C$17),'Test 1 mover'!$C$8:$C$17,'Test 1 mover'!$F$4)&gt;=A226))&gt;0,1,0))</f>
        <v/>
      </c>
      <c r="C226">
        <f>IF(B226=0,0,IF(SUMPRODUCT((ISNUMBER('Test 1 mover'!$B$8:$B$17)+ISNUMBER('Test 1 mover'!$C$8:$C$17)&gt;0)*(ISNUMBER('Test 1 mover'!$B$8:$B$17)*('Test 1 mover'!$B$8:$B$17=A226)+ISNUMBER('Test 1 mover'!$C$8:$C$17)*('Test 1 mover'!$C$8:$C$17=A226)&gt;0))&gt;0,0,1))</f>
        <v/>
      </c>
      <c r="D226">
        <f>SUM(B$2:B226)</f>
        <v/>
      </c>
      <c r="E226">
        <f>SUM(C$2:C226)</f>
        <v/>
      </c>
    </row>
    <row r="227">
      <c r="A227" s="9">
        <f>IF(ISNUMBER('Test 1 mover'!$E$4),IF('Test 1 mover'!$E$4+225&lt;='Test 1 mover'!$F$4,'Test 1 mover'!$E$4+225,""),"")</f>
        <v/>
      </c>
      <c r="B227">
        <f>IF(A227="",0,IF(SUMPRODUCT((ISNUMBER('Test 1 mover'!$B$8:$B$17)+ISNUMBER('Test 1 mover'!$C$8:$C$17)&gt;0)*(IF(ISNUMBER('Test 1 mover'!$B$8:$B$17),'Test 1 mover'!$B$8:$B$17,'Test 1 mover'!$E$4)&lt;=A227)*(IF(ISNUMBER('Test 1 mover'!$C$8:$C$17),'Test 1 mover'!$C$8:$C$17,'Test 1 mover'!$F$4)&gt;=A227))&gt;0,1,0))</f>
        <v/>
      </c>
      <c r="C227">
        <f>IF(B227=0,0,IF(SUMPRODUCT((ISNUMBER('Test 1 mover'!$B$8:$B$17)+ISNUMBER('Test 1 mover'!$C$8:$C$17)&gt;0)*(ISNUMBER('Test 1 mover'!$B$8:$B$17)*('Test 1 mover'!$B$8:$B$17=A227)+ISNUMBER('Test 1 mover'!$C$8:$C$17)*('Test 1 mover'!$C$8:$C$17=A227)&gt;0))&gt;0,0,1))</f>
        <v/>
      </c>
      <c r="D227">
        <f>SUM(B$2:B227)</f>
        <v/>
      </c>
      <c r="E227">
        <f>SUM(C$2:C227)</f>
        <v/>
      </c>
    </row>
    <row r="228">
      <c r="A228" s="9">
        <f>IF(ISNUMBER('Test 1 mover'!$E$4),IF('Test 1 mover'!$E$4+226&lt;='Test 1 mover'!$F$4,'Test 1 mover'!$E$4+226,""),"")</f>
        <v/>
      </c>
      <c r="B228">
        <f>IF(A228="",0,IF(SUMPRODUCT((ISNUMBER('Test 1 mover'!$B$8:$B$17)+ISNUMBER('Test 1 mover'!$C$8:$C$17)&gt;0)*(IF(ISNUMBER('Test 1 mover'!$B$8:$B$17),'Test 1 mover'!$B$8:$B$17,'Test 1 mover'!$E$4)&lt;=A228)*(IF(ISNUMBER('Test 1 mover'!$C$8:$C$17),'Test 1 mover'!$C$8:$C$17,'Test 1 mover'!$F$4)&gt;=A228))&gt;0,1,0))</f>
        <v/>
      </c>
      <c r="C228">
        <f>IF(B228=0,0,IF(SUMPRODUCT((ISNUMBER('Test 1 mover'!$B$8:$B$17)+ISNUMBER('Test 1 mover'!$C$8:$C$17)&gt;0)*(ISNUMBER('Test 1 mover'!$B$8:$B$17)*('Test 1 mover'!$B$8:$B$17=A228)+ISNUMBER('Test 1 mover'!$C$8:$C$17)*('Test 1 mover'!$C$8:$C$17=A228)&gt;0))&gt;0,0,1))</f>
        <v/>
      </c>
      <c r="D228">
        <f>SUM(B$2:B228)</f>
        <v/>
      </c>
      <c r="E228">
        <f>SUM(C$2:C228)</f>
        <v/>
      </c>
    </row>
    <row r="229">
      <c r="A229" s="9">
        <f>IF(ISNUMBER('Test 1 mover'!$E$4),IF('Test 1 mover'!$E$4+227&lt;='Test 1 mover'!$F$4,'Test 1 mover'!$E$4+227,""),"")</f>
        <v/>
      </c>
      <c r="B229">
        <f>IF(A229="",0,IF(SUMPRODUCT((ISNUMBER('Test 1 mover'!$B$8:$B$17)+ISNUMBER('Test 1 mover'!$C$8:$C$17)&gt;0)*(IF(ISNUMBER('Test 1 mover'!$B$8:$B$17),'Test 1 mover'!$B$8:$B$17,'Test 1 mover'!$E$4)&lt;=A229)*(IF(ISNUMBER('Test 1 mover'!$C$8:$C$17),'Test 1 mover'!$C$8:$C$17,'Test 1 mover'!$F$4)&gt;=A229))&gt;0,1,0))</f>
        <v/>
      </c>
      <c r="C229">
        <f>IF(B229=0,0,IF(SUMPRODUCT((ISNUMBER('Test 1 mover'!$B$8:$B$17)+ISNUMBER('Test 1 mover'!$C$8:$C$17)&gt;0)*(ISNUMBER('Test 1 mover'!$B$8:$B$17)*('Test 1 mover'!$B$8:$B$17=A229)+ISNUMBER('Test 1 mover'!$C$8:$C$17)*('Test 1 mover'!$C$8:$C$17=A229)&gt;0))&gt;0,0,1))</f>
        <v/>
      </c>
      <c r="D229">
        <f>SUM(B$2:B229)</f>
        <v/>
      </c>
      <c r="E229">
        <f>SUM(C$2:C229)</f>
        <v/>
      </c>
    </row>
    <row r="230">
      <c r="A230" s="9">
        <f>IF(ISNUMBER('Test 1 mover'!$E$4),IF('Test 1 mover'!$E$4+228&lt;='Test 1 mover'!$F$4,'Test 1 mover'!$E$4+228,""),"")</f>
        <v/>
      </c>
      <c r="B230">
        <f>IF(A230="",0,IF(SUMPRODUCT((ISNUMBER('Test 1 mover'!$B$8:$B$17)+ISNUMBER('Test 1 mover'!$C$8:$C$17)&gt;0)*(IF(ISNUMBER('Test 1 mover'!$B$8:$B$17),'Test 1 mover'!$B$8:$B$17,'Test 1 mover'!$E$4)&lt;=A230)*(IF(ISNUMBER('Test 1 mover'!$C$8:$C$17),'Test 1 mover'!$C$8:$C$17,'Test 1 mover'!$F$4)&gt;=A230))&gt;0,1,0))</f>
        <v/>
      </c>
      <c r="C230">
        <f>IF(B230=0,0,IF(SUMPRODUCT((ISNUMBER('Test 1 mover'!$B$8:$B$17)+ISNUMBER('Test 1 mover'!$C$8:$C$17)&gt;0)*(ISNUMBER('Test 1 mover'!$B$8:$B$17)*('Test 1 mover'!$B$8:$B$17=A230)+ISNUMBER('Test 1 mover'!$C$8:$C$17)*('Test 1 mover'!$C$8:$C$17=A230)&gt;0))&gt;0,0,1))</f>
        <v/>
      </c>
      <c r="D230">
        <f>SUM(B$2:B230)</f>
        <v/>
      </c>
      <c r="E230">
        <f>SUM(C$2:C230)</f>
        <v/>
      </c>
    </row>
    <row r="231">
      <c r="A231" s="9">
        <f>IF(ISNUMBER('Test 1 mover'!$E$4),IF('Test 1 mover'!$E$4+229&lt;='Test 1 mover'!$F$4,'Test 1 mover'!$E$4+229,""),"")</f>
        <v/>
      </c>
      <c r="B231">
        <f>IF(A231="",0,IF(SUMPRODUCT((ISNUMBER('Test 1 mover'!$B$8:$B$17)+ISNUMBER('Test 1 mover'!$C$8:$C$17)&gt;0)*(IF(ISNUMBER('Test 1 mover'!$B$8:$B$17),'Test 1 mover'!$B$8:$B$17,'Test 1 mover'!$E$4)&lt;=A231)*(IF(ISNUMBER('Test 1 mover'!$C$8:$C$17),'Test 1 mover'!$C$8:$C$17,'Test 1 mover'!$F$4)&gt;=A231))&gt;0,1,0))</f>
        <v/>
      </c>
      <c r="C231">
        <f>IF(B231=0,0,IF(SUMPRODUCT((ISNUMBER('Test 1 mover'!$B$8:$B$17)+ISNUMBER('Test 1 mover'!$C$8:$C$17)&gt;0)*(ISNUMBER('Test 1 mover'!$B$8:$B$17)*('Test 1 mover'!$B$8:$B$17=A231)+ISNUMBER('Test 1 mover'!$C$8:$C$17)*('Test 1 mover'!$C$8:$C$17=A231)&gt;0))&gt;0,0,1))</f>
        <v/>
      </c>
      <c r="D231">
        <f>SUM(B$2:B231)</f>
        <v/>
      </c>
      <c r="E231">
        <f>SUM(C$2:C231)</f>
        <v/>
      </c>
    </row>
    <row r="232">
      <c r="A232" s="9">
        <f>IF(ISNUMBER('Test 1 mover'!$E$4),IF('Test 1 mover'!$E$4+230&lt;='Test 1 mover'!$F$4,'Test 1 mover'!$E$4+230,""),"")</f>
        <v/>
      </c>
      <c r="B232">
        <f>IF(A232="",0,IF(SUMPRODUCT((ISNUMBER('Test 1 mover'!$B$8:$B$17)+ISNUMBER('Test 1 mover'!$C$8:$C$17)&gt;0)*(IF(ISNUMBER('Test 1 mover'!$B$8:$B$17),'Test 1 mover'!$B$8:$B$17,'Test 1 mover'!$E$4)&lt;=A232)*(IF(ISNUMBER('Test 1 mover'!$C$8:$C$17),'Test 1 mover'!$C$8:$C$17,'Test 1 mover'!$F$4)&gt;=A232))&gt;0,1,0))</f>
        <v/>
      </c>
      <c r="C232">
        <f>IF(B232=0,0,IF(SUMPRODUCT((ISNUMBER('Test 1 mover'!$B$8:$B$17)+ISNUMBER('Test 1 mover'!$C$8:$C$17)&gt;0)*(ISNUMBER('Test 1 mover'!$B$8:$B$17)*('Test 1 mover'!$B$8:$B$17=A232)+ISNUMBER('Test 1 mover'!$C$8:$C$17)*('Test 1 mover'!$C$8:$C$17=A232)&gt;0))&gt;0,0,1))</f>
        <v/>
      </c>
      <c r="D232">
        <f>SUM(B$2:B232)</f>
        <v/>
      </c>
      <c r="E232">
        <f>SUM(C$2:C232)</f>
        <v/>
      </c>
    </row>
    <row r="233">
      <c r="A233" s="9">
        <f>IF(ISNUMBER('Test 1 mover'!$E$4),IF('Test 1 mover'!$E$4+231&lt;='Test 1 mover'!$F$4,'Test 1 mover'!$E$4+231,""),"")</f>
        <v/>
      </c>
      <c r="B233">
        <f>IF(A233="",0,IF(SUMPRODUCT((ISNUMBER('Test 1 mover'!$B$8:$B$17)+ISNUMBER('Test 1 mover'!$C$8:$C$17)&gt;0)*(IF(ISNUMBER('Test 1 mover'!$B$8:$B$17),'Test 1 mover'!$B$8:$B$17,'Test 1 mover'!$E$4)&lt;=A233)*(IF(ISNUMBER('Test 1 mover'!$C$8:$C$17),'Test 1 mover'!$C$8:$C$17,'Test 1 mover'!$F$4)&gt;=A233))&gt;0,1,0))</f>
        <v/>
      </c>
      <c r="C233">
        <f>IF(B233=0,0,IF(SUMPRODUCT((ISNUMBER('Test 1 mover'!$B$8:$B$17)+ISNUMBER('Test 1 mover'!$C$8:$C$17)&gt;0)*(ISNUMBER('Test 1 mover'!$B$8:$B$17)*('Test 1 mover'!$B$8:$B$17=A233)+ISNUMBER('Test 1 mover'!$C$8:$C$17)*('Test 1 mover'!$C$8:$C$17=A233)&gt;0))&gt;0,0,1))</f>
        <v/>
      </c>
      <c r="D233">
        <f>SUM(B$2:B233)</f>
        <v/>
      </c>
      <c r="E233">
        <f>SUM(C$2:C233)</f>
        <v/>
      </c>
    </row>
    <row r="234">
      <c r="A234" s="9">
        <f>IF(ISNUMBER('Test 1 mover'!$E$4),IF('Test 1 mover'!$E$4+232&lt;='Test 1 mover'!$F$4,'Test 1 mover'!$E$4+232,""),"")</f>
        <v/>
      </c>
      <c r="B234">
        <f>IF(A234="",0,IF(SUMPRODUCT((ISNUMBER('Test 1 mover'!$B$8:$B$17)+ISNUMBER('Test 1 mover'!$C$8:$C$17)&gt;0)*(IF(ISNUMBER('Test 1 mover'!$B$8:$B$17),'Test 1 mover'!$B$8:$B$17,'Test 1 mover'!$E$4)&lt;=A234)*(IF(ISNUMBER('Test 1 mover'!$C$8:$C$17),'Test 1 mover'!$C$8:$C$17,'Test 1 mover'!$F$4)&gt;=A234))&gt;0,1,0))</f>
        <v/>
      </c>
      <c r="C234">
        <f>IF(B234=0,0,IF(SUMPRODUCT((ISNUMBER('Test 1 mover'!$B$8:$B$17)+ISNUMBER('Test 1 mover'!$C$8:$C$17)&gt;0)*(ISNUMBER('Test 1 mover'!$B$8:$B$17)*('Test 1 mover'!$B$8:$B$17=A234)+ISNUMBER('Test 1 mover'!$C$8:$C$17)*('Test 1 mover'!$C$8:$C$17=A234)&gt;0))&gt;0,0,1))</f>
        <v/>
      </c>
      <c r="D234">
        <f>SUM(B$2:B234)</f>
        <v/>
      </c>
      <c r="E234">
        <f>SUM(C$2:C234)</f>
        <v/>
      </c>
    </row>
    <row r="235">
      <c r="A235" s="9">
        <f>IF(ISNUMBER('Test 1 mover'!$E$4),IF('Test 1 mover'!$E$4+233&lt;='Test 1 mover'!$F$4,'Test 1 mover'!$E$4+233,""),"")</f>
        <v/>
      </c>
      <c r="B235">
        <f>IF(A235="",0,IF(SUMPRODUCT((ISNUMBER('Test 1 mover'!$B$8:$B$17)+ISNUMBER('Test 1 mover'!$C$8:$C$17)&gt;0)*(IF(ISNUMBER('Test 1 mover'!$B$8:$B$17),'Test 1 mover'!$B$8:$B$17,'Test 1 mover'!$E$4)&lt;=A235)*(IF(ISNUMBER('Test 1 mover'!$C$8:$C$17),'Test 1 mover'!$C$8:$C$17,'Test 1 mover'!$F$4)&gt;=A235))&gt;0,1,0))</f>
        <v/>
      </c>
      <c r="C235">
        <f>IF(B235=0,0,IF(SUMPRODUCT((ISNUMBER('Test 1 mover'!$B$8:$B$17)+ISNUMBER('Test 1 mover'!$C$8:$C$17)&gt;0)*(ISNUMBER('Test 1 mover'!$B$8:$B$17)*('Test 1 mover'!$B$8:$B$17=A235)+ISNUMBER('Test 1 mover'!$C$8:$C$17)*('Test 1 mover'!$C$8:$C$17=A235)&gt;0))&gt;0,0,1))</f>
        <v/>
      </c>
      <c r="D235">
        <f>SUM(B$2:B235)</f>
        <v/>
      </c>
      <c r="E235">
        <f>SUM(C$2:C235)</f>
        <v/>
      </c>
    </row>
    <row r="236">
      <c r="A236" s="9">
        <f>IF(ISNUMBER('Test 1 mover'!$E$4),IF('Test 1 mover'!$E$4+234&lt;='Test 1 mover'!$F$4,'Test 1 mover'!$E$4+234,""),"")</f>
        <v/>
      </c>
      <c r="B236">
        <f>IF(A236="",0,IF(SUMPRODUCT((ISNUMBER('Test 1 mover'!$B$8:$B$17)+ISNUMBER('Test 1 mover'!$C$8:$C$17)&gt;0)*(IF(ISNUMBER('Test 1 mover'!$B$8:$B$17),'Test 1 mover'!$B$8:$B$17,'Test 1 mover'!$E$4)&lt;=A236)*(IF(ISNUMBER('Test 1 mover'!$C$8:$C$17),'Test 1 mover'!$C$8:$C$17,'Test 1 mover'!$F$4)&gt;=A236))&gt;0,1,0))</f>
        <v/>
      </c>
      <c r="C236">
        <f>IF(B236=0,0,IF(SUMPRODUCT((ISNUMBER('Test 1 mover'!$B$8:$B$17)+ISNUMBER('Test 1 mover'!$C$8:$C$17)&gt;0)*(ISNUMBER('Test 1 mover'!$B$8:$B$17)*('Test 1 mover'!$B$8:$B$17=A236)+ISNUMBER('Test 1 mover'!$C$8:$C$17)*('Test 1 mover'!$C$8:$C$17=A236)&gt;0))&gt;0,0,1))</f>
        <v/>
      </c>
      <c r="D236">
        <f>SUM(B$2:B236)</f>
        <v/>
      </c>
      <c r="E236">
        <f>SUM(C$2:C236)</f>
        <v/>
      </c>
    </row>
    <row r="237">
      <c r="A237" s="9">
        <f>IF(ISNUMBER('Test 1 mover'!$E$4),IF('Test 1 mover'!$E$4+235&lt;='Test 1 mover'!$F$4,'Test 1 mover'!$E$4+235,""),"")</f>
        <v/>
      </c>
      <c r="B237">
        <f>IF(A237="",0,IF(SUMPRODUCT((ISNUMBER('Test 1 mover'!$B$8:$B$17)+ISNUMBER('Test 1 mover'!$C$8:$C$17)&gt;0)*(IF(ISNUMBER('Test 1 mover'!$B$8:$B$17),'Test 1 mover'!$B$8:$B$17,'Test 1 mover'!$E$4)&lt;=A237)*(IF(ISNUMBER('Test 1 mover'!$C$8:$C$17),'Test 1 mover'!$C$8:$C$17,'Test 1 mover'!$F$4)&gt;=A237))&gt;0,1,0))</f>
        <v/>
      </c>
      <c r="C237">
        <f>IF(B237=0,0,IF(SUMPRODUCT((ISNUMBER('Test 1 mover'!$B$8:$B$17)+ISNUMBER('Test 1 mover'!$C$8:$C$17)&gt;0)*(ISNUMBER('Test 1 mover'!$B$8:$B$17)*('Test 1 mover'!$B$8:$B$17=A237)+ISNUMBER('Test 1 mover'!$C$8:$C$17)*('Test 1 mover'!$C$8:$C$17=A237)&gt;0))&gt;0,0,1))</f>
        <v/>
      </c>
      <c r="D237">
        <f>SUM(B$2:B237)</f>
        <v/>
      </c>
      <c r="E237">
        <f>SUM(C$2:C237)</f>
        <v/>
      </c>
    </row>
    <row r="238">
      <c r="A238" s="9">
        <f>IF(ISNUMBER('Test 1 mover'!$E$4),IF('Test 1 mover'!$E$4+236&lt;='Test 1 mover'!$F$4,'Test 1 mover'!$E$4+236,""),"")</f>
        <v/>
      </c>
      <c r="B238">
        <f>IF(A238="",0,IF(SUMPRODUCT((ISNUMBER('Test 1 mover'!$B$8:$B$17)+ISNUMBER('Test 1 mover'!$C$8:$C$17)&gt;0)*(IF(ISNUMBER('Test 1 mover'!$B$8:$B$17),'Test 1 mover'!$B$8:$B$17,'Test 1 mover'!$E$4)&lt;=A238)*(IF(ISNUMBER('Test 1 mover'!$C$8:$C$17),'Test 1 mover'!$C$8:$C$17,'Test 1 mover'!$F$4)&gt;=A238))&gt;0,1,0))</f>
        <v/>
      </c>
      <c r="C238">
        <f>IF(B238=0,0,IF(SUMPRODUCT((ISNUMBER('Test 1 mover'!$B$8:$B$17)+ISNUMBER('Test 1 mover'!$C$8:$C$17)&gt;0)*(ISNUMBER('Test 1 mover'!$B$8:$B$17)*('Test 1 mover'!$B$8:$B$17=A238)+ISNUMBER('Test 1 mover'!$C$8:$C$17)*('Test 1 mover'!$C$8:$C$17=A238)&gt;0))&gt;0,0,1))</f>
        <v/>
      </c>
      <c r="D238">
        <f>SUM(B$2:B238)</f>
        <v/>
      </c>
      <c r="E238">
        <f>SUM(C$2:C238)</f>
        <v/>
      </c>
    </row>
    <row r="239">
      <c r="A239" s="9">
        <f>IF(ISNUMBER('Test 1 mover'!$E$4),IF('Test 1 mover'!$E$4+237&lt;='Test 1 mover'!$F$4,'Test 1 mover'!$E$4+237,""),"")</f>
        <v/>
      </c>
      <c r="B239">
        <f>IF(A239="",0,IF(SUMPRODUCT((ISNUMBER('Test 1 mover'!$B$8:$B$17)+ISNUMBER('Test 1 mover'!$C$8:$C$17)&gt;0)*(IF(ISNUMBER('Test 1 mover'!$B$8:$B$17),'Test 1 mover'!$B$8:$B$17,'Test 1 mover'!$E$4)&lt;=A239)*(IF(ISNUMBER('Test 1 mover'!$C$8:$C$17),'Test 1 mover'!$C$8:$C$17,'Test 1 mover'!$F$4)&gt;=A239))&gt;0,1,0))</f>
        <v/>
      </c>
      <c r="C239">
        <f>IF(B239=0,0,IF(SUMPRODUCT((ISNUMBER('Test 1 mover'!$B$8:$B$17)+ISNUMBER('Test 1 mover'!$C$8:$C$17)&gt;0)*(ISNUMBER('Test 1 mover'!$B$8:$B$17)*('Test 1 mover'!$B$8:$B$17=A239)+ISNUMBER('Test 1 mover'!$C$8:$C$17)*('Test 1 mover'!$C$8:$C$17=A239)&gt;0))&gt;0,0,1))</f>
        <v/>
      </c>
      <c r="D239">
        <f>SUM(B$2:B239)</f>
        <v/>
      </c>
      <c r="E239">
        <f>SUM(C$2:C239)</f>
        <v/>
      </c>
    </row>
    <row r="240">
      <c r="A240" s="9">
        <f>IF(ISNUMBER('Test 1 mover'!$E$4),IF('Test 1 mover'!$E$4+238&lt;='Test 1 mover'!$F$4,'Test 1 mover'!$E$4+238,""),"")</f>
        <v/>
      </c>
      <c r="B240">
        <f>IF(A240="",0,IF(SUMPRODUCT((ISNUMBER('Test 1 mover'!$B$8:$B$17)+ISNUMBER('Test 1 mover'!$C$8:$C$17)&gt;0)*(IF(ISNUMBER('Test 1 mover'!$B$8:$B$17),'Test 1 mover'!$B$8:$B$17,'Test 1 mover'!$E$4)&lt;=A240)*(IF(ISNUMBER('Test 1 mover'!$C$8:$C$17),'Test 1 mover'!$C$8:$C$17,'Test 1 mover'!$F$4)&gt;=A240))&gt;0,1,0))</f>
        <v/>
      </c>
      <c r="C240">
        <f>IF(B240=0,0,IF(SUMPRODUCT((ISNUMBER('Test 1 mover'!$B$8:$B$17)+ISNUMBER('Test 1 mover'!$C$8:$C$17)&gt;0)*(ISNUMBER('Test 1 mover'!$B$8:$B$17)*('Test 1 mover'!$B$8:$B$17=A240)+ISNUMBER('Test 1 mover'!$C$8:$C$17)*('Test 1 mover'!$C$8:$C$17=A240)&gt;0))&gt;0,0,1))</f>
        <v/>
      </c>
      <c r="D240">
        <f>SUM(B$2:B240)</f>
        <v/>
      </c>
      <c r="E240">
        <f>SUM(C$2:C240)</f>
        <v/>
      </c>
    </row>
    <row r="241">
      <c r="A241" s="9">
        <f>IF(ISNUMBER('Test 1 mover'!$E$4),IF('Test 1 mover'!$E$4+239&lt;='Test 1 mover'!$F$4,'Test 1 mover'!$E$4+239,""),"")</f>
        <v/>
      </c>
      <c r="B241">
        <f>IF(A241="",0,IF(SUMPRODUCT((ISNUMBER('Test 1 mover'!$B$8:$B$17)+ISNUMBER('Test 1 mover'!$C$8:$C$17)&gt;0)*(IF(ISNUMBER('Test 1 mover'!$B$8:$B$17),'Test 1 mover'!$B$8:$B$17,'Test 1 mover'!$E$4)&lt;=A241)*(IF(ISNUMBER('Test 1 mover'!$C$8:$C$17),'Test 1 mover'!$C$8:$C$17,'Test 1 mover'!$F$4)&gt;=A241))&gt;0,1,0))</f>
        <v/>
      </c>
      <c r="C241">
        <f>IF(B241=0,0,IF(SUMPRODUCT((ISNUMBER('Test 1 mover'!$B$8:$B$17)+ISNUMBER('Test 1 mover'!$C$8:$C$17)&gt;0)*(ISNUMBER('Test 1 mover'!$B$8:$B$17)*('Test 1 mover'!$B$8:$B$17=A241)+ISNUMBER('Test 1 mover'!$C$8:$C$17)*('Test 1 mover'!$C$8:$C$17=A241)&gt;0))&gt;0,0,1))</f>
        <v/>
      </c>
      <c r="D241">
        <f>SUM(B$2:B241)</f>
        <v/>
      </c>
      <c r="E241">
        <f>SUM(C$2:C241)</f>
        <v/>
      </c>
    </row>
    <row r="242">
      <c r="A242" s="9">
        <f>IF(ISNUMBER('Test 1 mover'!$E$4),IF('Test 1 mover'!$E$4+240&lt;='Test 1 mover'!$F$4,'Test 1 mover'!$E$4+240,""),"")</f>
        <v/>
      </c>
      <c r="B242">
        <f>IF(A242="",0,IF(SUMPRODUCT((ISNUMBER('Test 1 mover'!$B$8:$B$17)+ISNUMBER('Test 1 mover'!$C$8:$C$17)&gt;0)*(IF(ISNUMBER('Test 1 mover'!$B$8:$B$17),'Test 1 mover'!$B$8:$B$17,'Test 1 mover'!$E$4)&lt;=A242)*(IF(ISNUMBER('Test 1 mover'!$C$8:$C$17),'Test 1 mover'!$C$8:$C$17,'Test 1 mover'!$F$4)&gt;=A242))&gt;0,1,0))</f>
        <v/>
      </c>
      <c r="C242">
        <f>IF(B242=0,0,IF(SUMPRODUCT((ISNUMBER('Test 1 mover'!$B$8:$B$17)+ISNUMBER('Test 1 mover'!$C$8:$C$17)&gt;0)*(ISNUMBER('Test 1 mover'!$B$8:$B$17)*('Test 1 mover'!$B$8:$B$17=A242)+ISNUMBER('Test 1 mover'!$C$8:$C$17)*('Test 1 mover'!$C$8:$C$17=A242)&gt;0))&gt;0,0,1))</f>
        <v/>
      </c>
      <c r="D242">
        <f>SUM(B$2:B242)</f>
        <v/>
      </c>
      <c r="E242">
        <f>SUM(C$2:C242)</f>
        <v/>
      </c>
    </row>
    <row r="243">
      <c r="A243" s="9">
        <f>IF(ISNUMBER('Test 1 mover'!$E$4),IF('Test 1 mover'!$E$4+241&lt;='Test 1 mover'!$F$4,'Test 1 mover'!$E$4+241,""),"")</f>
        <v/>
      </c>
      <c r="B243">
        <f>IF(A243="",0,IF(SUMPRODUCT((ISNUMBER('Test 1 mover'!$B$8:$B$17)+ISNUMBER('Test 1 mover'!$C$8:$C$17)&gt;0)*(IF(ISNUMBER('Test 1 mover'!$B$8:$B$17),'Test 1 mover'!$B$8:$B$17,'Test 1 mover'!$E$4)&lt;=A243)*(IF(ISNUMBER('Test 1 mover'!$C$8:$C$17),'Test 1 mover'!$C$8:$C$17,'Test 1 mover'!$F$4)&gt;=A243))&gt;0,1,0))</f>
        <v/>
      </c>
      <c r="C243">
        <f>IF(B243=0,0,IF(SUMPRODUCT((ISNUMBER('Test 1 mover'!$B$8:$B$17)+ISNUMBER('Test 1 mover'!$C$8:$C$17)&gt;0)*(ISNUMBER('Test 1 mover'!$B$8:$B$17)*('Test 1 mover'!$B$8:$B$17=A243)+ISNUMBER('Test 1 mover'!$C$8:$C$17)*('Test 1 mover'!$C$8:$C$17=A243)&gt;0))&gt;0,0,1))</f>
        <v/>
      </c>
      <c r="D243">
        <f>SUM(B$2:B243)</f>
        <v/>
      </c>
      <c r="E243">
        <f>SUM(C$2:C243)</f>
        <v/>
      </c>
    </row>
    <row r="244">
      <c r="A244" s="9">
        <f>IF(ISNUMBER('Test 1 mover'!$E$4),IF('Test 1 mover'!$E$4+242&lt;='Test 1 mover'!$F$4,'Test 1 mover'!$E$4+242,""),"")</f>
        <v/>
      </c>
      <c r="B244">
        <f>IF(A244="",0,IF(SUMPRODUCT((ISNUMBER('Test 1 mover'!$B$8:$B$17)+ISNUMBER('Test 1 mover'!$C$8:$C$17)&gt;0)*(IF(ISNUMBER('Test 1 mover'!$B$8:$B$17),'Test 1 mover'!$B$8:$B$17,'Test 1 mover'!$E$4)&lt;=A244)*(IF(ISNUMBER('Test 1 mover'!$C$8:$C$17),'Test 1 mover'!$C$8:$C$17,'Test 1 mover'!$F$4)&gt;=A244))&gt;0,1,0))</f>
        <v/>
      </c>
      <c r="C244">
        <f>IF(B244=0,0,IF(SUMPRODUCT((ISNUMBER('Test 1 mover'!$B$8:$B$17)+ISNUMBER('Test 1 mover'!$C$8:$C$17)&gt;0)*(ISNUMBER('Test 1 mover'!$B$8:$B$17)*('Test 1 mover'!$B$8:$B$17=A244)+ISNUMBER('Test 1 mover'!$C$8:$C$17)*('Test 1 mover'!$C$8:$C$17=A244)&gt;0))&gt;0,0,1))</f>
        <v/>
      </c>
      <c r="D244">
        <f>SUM(B$2:B244)</f>
        <v/>
      </c>
      <c r="E244">
        <f>SUM(C$2:C244)</f>
        <v/>
      </c>
    </row>
    <row r="245">
      <c r="A245" s="9">
        <f>IF(ISNUMBER('Test 1 mover'!$E$4),IF('Test 1 mover'!$E$4+243&lt;='Test 1 mover'!$F$4,'Test 1 mover'!$E$4+243,""),"")</f>
        <v/>
      </c>
      <c r="B245">
        <f>IF(A245="",0,IF(SUMPRODUCT((ISNUMBER('Test 1 mover'!$B$8:$B$17)+ISNUMBER('Test 1 mover'!$C$8:$C$17)&gt;0)*(IF(ISNUMBER('Test 1 mover'!$B$8:$B$17),'Test 1 mover'!$B$8:$B$17,'Test 1 mover'!$E$4)&lt;=A245)*(IF(ISNUMBER('Test 1 mover'!$C$8:$C$17),'Test 1 mover'!$C$8:$C$17,'Test 1 mover'!$F$4)&gt;=A245))&gt;0,1,0))</f>
        <v/>
      </c>
      <c r="C245">
        <f>IF(B245=0,0,IF(SUMPRODUCT((ISNUMBER('Test 1 mover'!$B$8:$B$17)+ISNUMBER('Test 1 mover'!$C$8:$C$17)&gt;0)*(ISNUMBER('Test 1 mover'!$B$8:$B$17)*('Test 1 mover'!$B$8:$B$17=A245)+ISNUMBER('Test 1 mover'!$C$8:$C$17)*('Test 1 mover'!$C$8:$C$17=A245)&gt;0))&gt;0,0,1))</f>
        <v/>
      </c>
      <c r="D245">
        <f>SUM(B$2:B245)</f>
        <v/>
      </c>
      <c r="E245">
        <f>SUM(C$2:C245)</f>
        <v/>
      </c>
    </row>
    <row r="246">
      <c r="A246" s="9">
        <f>IF(ISNUMBER('Test 1 mover'!$E$4),IF('Test 1 mover'!$E$4+244&lt;='Test 1 mover'!$F$4,'Test 1 mover'!$E$4+244,""),"")</f>
        <v/>
      </c>
      <c r="B246">
        <f>IF(A246="",0,IF(SUMPRODUCT((ISNUMBER('Test 1 mover'!$B$8:$B$17)+ISNUMBER('Test 1 mover'!$C$8:$C$17)&gt;0)*(IF(ISNUMBER('Test 1 mover'!$B$8:$B$17),'Test 1 mover'!$B$8:$B$17,'Test 1 mover'!$E$4)&lt;=A246)*(IF(ISNUMBER('Test 1 mover'!$C$8:$C$17),'Test 1 mover'!$C$8:$C$17,'Test 1 mover'!$F$4)&gt;=A246))&gt;0,1,0))</f>
        <v/>
      </c>
      <c r="C246">
        <f>IF(B246=0,0,IF(SUMPRODUCT((ISNUMBER('Test 1 mover'!$B$8:$B$17)+ISNUMBER('Test 1 mover'!$C$8:$C$17)&gt;0)*(ISNUMBER('Test 1 mover'!$B$8:$B$17)*('Test 1 mover'!$B$8:$B$17=A246)+ISNUMBER('Test 1 mover'!$C$8:$C$17)*('Test 1 mover'!$C$8:$C$17=A246)&gt;0))&gt;0,0,1))</f>
        <v/>
      </c>
      <c r="D246">
        <f>SUM(B$2:B246)</f>
        <v/>
      </c>
      <c r="E246">
        <f>SUM(C$2:C246)</f>
        <v/>
      </c>
    </row>
    <row r="247">
      <c r="A247" s="9">
        <f>IF(ISNUMBER('Test 1 mover'!$E$4),IF('Test 1 mover'!$E$4+245&lt;='Test 1 mover'!$F$4,'Test 1 mover'!$E$4+245,""),"")</f>
        <v/>
      </c>
      <c r="B247">
        <f>IF(A247="",0,IF(SUMPRODUCT((ISNUMBER('Test 1 mover'!$B$8:$B$17)+ISNUMBER('Test 1 mover'!$C$8:$C$17)&gt;0)*(IF(ISNUMBER('Test 1 mover'!$B$8:$B$17),'Test 1 mover'!$B$8:$B$17,'Test 1 mover'!$E$4)&lt;=A247)*(IF(ISNUMBER('Test 1 mover'!$C$8:$C$17),'Test 1 mover'!$C$8:$C$17,'Test 1 mover'!$F$4)&gt;=A247))&gt;0,1,0))</f>
        <v/>
      </c>
      <c r="C247">
        <f>IF(B247=0,0,IF(SUMPRODUCT((ISNUMBER('Test 1 mover'!$B$8:$B$17)+ISNUMBER('Test 1 mover'!$C$8:$C$17)&gt;0)*(ISNUMBER('Test 1 mover'!$B$8:$B$17)*('Test 1 mover'!$B$8:$B$17=A247)+ISNUMBER('Test 1 mover'!$C$8:$C$17)*('Test 1 mover'!$C$8:$C$17=A247)&gt;0))&gt;0,0,1))</f>
        <v/>
      </c>
      <c r="D247">
        <f>SUM(B$2:B247)</f>
        <v/>
      </c>
      <c r="E247">
        <f>SUM(C$2:C247)</f>
        <v/>
      </c>
    </row>
    <row r="248">
      <c r="A248" s="9">
        <f>IF(ISNUMBER('Test 1 mover'!$E$4),IF('Test 1 mover'!$E$4+246&lt;='Test 1 mover'!$F$4,'Test 1 mover'!$E$4+246,""),"")</f>
        <v/>
      </c>
      <c r="B248">
        <f>IF(A248="",0,IF(SUMPRODUCT((ISNUMBER('Test 1 mover'!$B$8:$B$17)+ISNUMBER('Test 1 mover'!$C$8:$C$17)&gt;0)*(IF(ISNUMBER('Test 1 mover'!$B$8:$B$17),'Test 1 mover'!$B$8:$B$17,'Test 1 mover'!$E$4)&lt;=A248)*(IF(ISNUMBER('Test 1 mover'!$C$8:$C$17),'Test 1 mover'!$C$8:$C$17,'Test 1 mover'!$F$4)&gt;=A248))&gt;0,1,0))</f>
        <v/>
      </c>
      <c r="C248">
        <f>IF(B248=0,0,IF(SUMPRODUCT((ISNUMBER('Test 1 mover'!$B$8:$B$17)+ISNUMBER('Test 1 mover'!$C$8:$C$17)&gt;0)*(ISNUMBER('Test 1 mover'!$B$8:$B$17)*('Test 1 mover'!$B$8:$B$17=A248)+ISNUMBER('Test 1 mover'!$C$8:$C$17)*('Test 1 mover'!$C$8:$C$17=A248)&gt;0))&gt;0,0,1))</f>
        <v/>
      </c>
      <c r="D248">
        <f>SUM(B$2:B248)</f>
        <v/>
      </c>
      <c r="E248">
        <f>SUM(C$2:C248)</f>
        <v/>
      </c>
    </row>
    <row r="249">
      <c r="A249" s="9">
        <f>IF(ISNUMBER('Test 1 mover'!$E$4),IF('Test 1 mover'!$E$4+247&lt;='Test 1 mover'!$F$4,'Test 1 mover'!$E$4+247,""),"")</f>
        <v/>
      </c>
      <c r="B249">
        <f>IF(A249="",0,IF(SUMPRODUCT((ISNUMBER('Test 1 mover'!$B$8:$B$17)+ISNUMBER('Test 1 mover'!$C$8:$C$17)&gt;0)*(IF(ISNUMBER('Test 1 mover'!$B$8:$B$17),'Test 1 mover'!$B$8:$B$17,'Test 1 mover'!$E$4)&lt;=A249)*(IF(ISNUMBER('Test 1 mover'!$C$8:$C$17),'Test 1 mover'!$C$8:$C$17,'Test 1 mover'!$F$4)&gt;=A249))&gt;0,1,0))</f>
        <v/>
      </c>
      <c r="C249">
        <f>IF(B249=0,0,IF(SUMPRODUCT((ISNUMBER('Test 1 mover'!$B$8:$B$17)+ISNUMBER('Test 1 mover'!$C$8:$C$17)&gt;0)*(ISNUMBER('Test 1 mover'!$B$8:$B$17)*('Test 1 mover'!$B$8:$B$17=A249)+ISNUMBER('Test 1 mover'!$C$8:$C$17)*('Test 1 mover'!$C$8:$C$17=A249)&gt;0))&gt;0,0,1))</f>
        <v/>
      </c>
      <c r="D249">
        <f>SUM(B$2:B249)</f>
        <v/>
      </c>
      <c r="E249">
        <f>SUM(C$2:C249)</f>
        <v/>
      </c>
    </row>
    <row r="250">
      <c r="A250" s="9">
        <f>IF(ISNUMBER('Test 1 mover'!$E$4),IF('Test 1 mover'!$E$4+248&lt;='Test 1 mover'!$F$4,'Test 1 mover'!$E$4+248,""),"")</f>
        <v/>
      </c>
      <c r="B250">
        <f>IF(A250="",0,IF(SUMPRODUCT((ISNUMBER('Test 1 mover'!$B$8:$B$17)+ISNUMBER('Test 1 mover'!$C$8:$C$17)&gt;0)*(IF(ISNUMBER('Test 1 mover'!$B$8:$B$17),'Test 1 mover'!$B$8:$B$17,'Test 1 mover'!$E$4)&lt;=A250)*(IF(ISNUMBER('Test 1 mover'!$C$8:$C$17),'Test 1 mover'!$C$8:$C$17,'Test 1 mover'!$F$4)&gt;=A250))&gt;0,1,0))</f>
        <v/>
      </c>
      <c r="C250">
        <f>IF(B250=0,0,IF(SUMPRODUCT((ISNUMBER('Test 1 mover'!$B$8:$B$17)+ISNUMBER('Test 1 mover'!$C$8:$C$17)&gt;0)*(ISNUMBER('Test 1 mover'!$B$8:$B$17)*('Test 1 mover'!$B$8:$B$17=A250)+ISNUMBER('Test 1 mover'!$C$8:$C$17)*('Test 1 mover'!$C$8:$C$17=A250)&gt;0))&gt;0,0,1))</f>
        <v/>
      </c>
      <c r="D250">
        <f>SUM(B$2:B250)</f>
        <v/>
      </c>
      <c r="E250">
        <f>SUM(C$2:C250)</f>
        <v/>
      </c>
    </row>
    <row r="251">
      <c r="A251" s="9">
        <f>IF(ISNUMBER('Test 1 mover'!$E$4),IF('Test 1 mover'!$E$4+249&lt;='Test 1 mover'!$F$4,'Test 1 mover'!$E$4+249,""),"")</f>
        <v/>
      </c>
      <c r="B251">
        <f>IF(A251="",0,IF(SUMPRODUCT((ISNUMBER('Test 1 mover'!$B$8:$B$17)+ISNUMBER('Test 1 mover'!$C$8:$C$17)&gt;0)*(IF(ISNUMBER('Test 1 mover'!$B$8:$B$17),'Test 1 mover'!$B$8:$B$17,'Test 1 mover'!$E$4)&lt;=A251)*(IF(ISNUMBER('Test 1 mover'!$C$8:$C$17),'Test 1 mover'!$C$8:$C$17,'Test 1 mover'!$F$4)&gt;=A251))&gt;0,1,0))</f>
        <v/>
      </c>
      <c r="C251">
        <f>IF(B251=0,0,IF(SUMPRODUCT((ISNUMBER('Test 1 mover'!$B$8:$B$17)+ISNUMBER('Test 1 mover'!$C$8:$C$17)&gt;0)*(ISNUMBER('Test 1 mover'!$B$8:$B$17)*('Test 1 mover'!$B$8:$B$17=A251)+ISNUMBER('Test 1 mover'!$C$8:$C$17)*('Test 1 mover'!$C$8:$C$17=A251)&gt;0))&gt;0,0,1))</f>
        <v/>
      </c>
      <c r="D251">
        <f>SUM(B$2:B251)</f>
        <v/>
      </c>
      <c r="E251">
        <f>SUM(C$2:C251)</f>
        <v/>
      </c>
    </row>
    <row r="252">
      <c r="A252" s="9">
        <f>IF(ISNUMBER('Test 1 mover'!$E$4),IF('Test 1 mover'!$E$4+250&lt;='Test 1 mover'!$F$4,'Test 1 mover'!$E$4+250,""),"")</f>
        <v/>
      </c>
      <c r="B252">
        <f>IF(A252="",0,IF(SUMPRODUCT((ISNUMBER('Test 1 mover'!$B$8:$B$17)+ISNUMBER('Test 1 mover'!$C$8:$C$17)&gt;0)*(IF(ISNUMBER('Test 1 mover'!$B$8:$B$17),'Test 1 mover'!$B$8:$B$17,'Test 1 mover'!$E$4)&lt;=A252)*(IF(ISNUMBER('Test 1 mover'!$C$8:$C$17),'Test 1 mover'!$C$8:$C$17,'Test 1 mover'!$F$4)&gt;=A252))&gt;0,1,0))</f>
        <v/>
      </c>
      <c r="C252">
        <f>IF(B252=0,0,IF(SUMPRODUCT((ISNUMBER('Test 1 mover'!$B$8:$B$17)+ISNUMBER('Test 1 mover'!$C$8:$C$17)&gt;0)*(ISNUMBER('Test 1 mover'!$B$8:$B$17)*('Test 1 mover'!$B$8:$B$17=A252)+ISNUMBER('Test 1 mover'!$C$8:$C$17)*('Test 1 mover'!$C$8:$C$17=A252)&gt;0))&gt;0,0,1))</f>
        <v/>
      </c>
      <c r="D252">
        <f>SUM(B$2:B252)</f>
        <v/>
      </c>
      <c r="E252">
        <f>SUM(C$2:C252)</f>
        <v/>
      </c>
    </row>
    <row r="253">
      <c r="A253" s="9">
        <f>IF(ISNUMBER('Test 1 mover'!$E$4),IF('Test 1 mover'!$E$4+251&lt;='Test 1 mover'!$F$4,'Test 1 mover'!$E$4+251,""),"")</f>
        <v/>
      </c>
      <c r="B253">
        <f>IF(A253="",0,IF(SUMPRODUCT((ISNUMBER('Test 1 mover'!$B$8:$B$17)+ISNUMBER('Test 1 mover'!$C$8:$C$17)&gt;0)*(IF(ISNUMBER('Test 1 mover'!$B$8:$B$17),'Test 1 mover'!$B$8:$B$17,'Test 1 mover'!$E$4)&lt;=A253)*(IF(ISNUMBER('Test 1 mover'!$C$8:$C$17),'Test 1 mover'!$C$8:$C$17,'Test 1 mover'!$F$4)&gt;=A253))&gt;0,1,0))</f>
        <v/>
      </c>
      <c r="C253">
        <f>IF(B253=0,0,IF(SUMPRODUCT((ISNUMBER('Test 1 mover'!$B$8:$B$17)+ISNUMBER('Test 1 mover'!$C$8:$C$17)&gt;0)*(ISNUMBER('Test 1 mover'!$B$8:$B$17)*('Test 1 mover'!$B$8:$B$17=A253)+ISNUMBER('Test 1 mover'!$C$8:$C$17)*('Test 1 mover'!$C$8:$C$17=A253)&gt;0))&gt;0,0,1))</f>
        <v/>
      </c>
      <c r="D253">
        <f>SUM(B$2:B253)</f>
        <v/>
      </c>
      <c r="E253">
        <f>SUM(C$2:C253)</f>
        <v/>
      </c>
    </row>
    <row r="254">
      <c r="A254" s="9">
        <f>IF(ISNUMBER('Test 1 mover'!$E$4),IF('Test 1 mover'!$E$4+252&lt;='Test 1 mover'!$F$4,'Test 1 mover'!$E$4+252,""),"")</f>
        <v/>
      </c>
      <c r="B254">
        <f>IF(A254="",0,IF(SUMPRODUCT((ISNUMBER('Test 1 mover'!$B$8:$B$17)+ISNUMBER('Test 1 mover'!$C$8:$C$17)&gt;0)*(IF(ISNUMBER('Test 1 mover'!$B$8:$B$17),'Test 1 mover'!$B$8:$B$17,'Test 1 mover'!$E$4)&lt;=A254)*(IF(ISNUMBER('Test 1 mover'!$C$8:$C$17),'Test 1 mover'!$C$8:$C$17,'Test 1 mover'!$F$4)&gt;=A254))&gt;0,1,0))</f>
        <v/>
      </c>
      <c r="C254">
        <f>IF(B254=0,0,IF(SUMPRODUCT((ISNUMBER('Test 1 mover'!$B$8:$B$17)+ISNUMBER('Test 1 mover'!$C$8:$C$17)&gt;0)*(ISNUMBER('Test 1 mover'!$B$8:$B$17)*('Test 1 mover'!$B$8:$B$17=A254)+ISNUMBER('Test 1 mover'!$C$8:$C$17)*('Test 1 mover'!$C$8:$C$17=A254)&gt;0))&gt;0,0,1))</f>
        <v/>
      </c>
      <c r="D254">
        <f>SUM(B$2:B254)</f>
        <v/>
      </c>
      <c r="E254">
        <f>SUM(C$2:C254)</f>
        <v/>
      </c>
    </row>
    <row r="255">
      <c r="A255" s="9">
        <f>IF(ISNUMBER('Test 1 mover'!$E$4),IF('Test 1 mover'!$E$4+253&lt;='Test 1 mover'!$F$4,'Test 1 mover'!$E$4+253,""),"")</f>
        <v/>
      </c>
      <c r="B255">
        <f>IF(A255="",0,IF(SUMPRODUCT((ISNUMBER('Test 1 mover'!$B$8:$B$17)+ISNUMBER('Test 1 mover'!$C$8:$C$17)&gt;0)*(IF(ISNUMBER('Test 1 mover'!$B$8:$B$17),'Test 1 mover'!$B$8:$B$17,'Test 1 mover'!$E$4)&lt;=A255)*(IF(ISNUMBER('Test 1 mover'!$C$8:$C$17),'Test 1 mover'!$C$8:$C$17,'Test 1 mover'!$F$4)&gt;=A255))&gt;0,1,0))</f>
        <v/>
      </c>
      <c r="C255">
        <f>IF(B255=0,0,IF(SUMPRODUCT((ISNUMBER('Test 1 mover'!$B$8:$B$17)+ISNUMBER('Test 1 mover'!$C$8:$C$17)&gt;0)*(ISNUMBER('Test 1 mover'!$B$8:$B$17)*('Test 1 mover'!$B$8:$B$17=A255)+ISNUMBER('Test 1 mover'!$C$8:$C$17)*('Test 1 mover'!$C$8:$C$17=A255)&gt;0))&gt;0,0,1))</f>
        <v/>
      </c>
      <c r="D255">
        <f>SUM(B$2:B255)</f>
        <v/>
      </c>
      <c r="E255">
        <f>SUM(C$2:C255)</f>
        <v/>
      </c>
    </row>
    <row r="256">
      <c r="A256" s="9">
        <f>IF(ISNUMBER('Test 1 mover'!$E$4),IF('Test 1 mover'!$E$4+254&lt;='Test 1 mover'!$F$4,'Test 1 mover'!$E$4+254,""),"")</f>
        <v/>
      </c>
      <c r="B256">
        <f>IF(A256="",0,IF(SUMPRODUCT((ISNUMBER('Test 1 mover'!$B$8:$B$17)+ISNUMBER('Test 1 mover'!$C$8:$C$17)&gt;0)*(IF(ISNUMBER('Test 1 mover'!$B$8:$B$17),'Test 1 mover'!$B$8:$B$17,'Test 1 mover'!$E$4)&lt;=A256)*(IF(ISNUMBER('Test 1 mover'!$C$8:$C$17),'Test 1 mover'!$C$8:$C$17,'Test 1 mover'!$F$4)&gt;=A256))&gt;0,1,0))</f>
        <v/>
      </c>
      <c r="C256">
        <f>IF(B256=0,0,IF(SUMPRODUCT((ISNUMBER('Test 1 mover'!$B$8:$B$17)+ISNUMBER('Test 1 mover'!$C$8:$C$17)&gt;0)*(ISNUMBER('Test 1 mover'!$B$8:$B$17)*('Test 1 mover'!$B$8:$B$17=A256)+ISNUMBER('Test 1 mover'!$C$8:$C$17)*('Test 1 mover'!$C$8:$C$17=A256)&gt;0))&gt;0,0,1))</f>
        <v/>
      </c>
      <c r="D256">
        <f>SUM(B$2:B256)</f>
        <v/>
      </c>
      <c r="E256">
        <f>SUM(C$2:C256)</f>
        <v/>
      </c>
    </row>
    <row r="257">
      <c r="A257" s="9">
        <f>IF(ISNUMBER('Test 1 mover'!$E$4),IF('Test 1 mover'!$E$4+255&lt;='Test 1 mover'!$F$4,'Test 1 mover'!$E$4+255,""),"")</f>
        <v/>
      </c>
      <c r="B257">
        <f>IF(A257="",0,IF(SUMPRODUCT((ISNUMBER('Test 1 mover'!$B$8:$B$17)+ISNUMBER('Test 1 mover'!$C$8:$C$17)&gt;0)*(IF(ISNUMBER('Test 1 mover'!$B$8:$B$17),'Test 1 mover'!$B$8:$B$17,'Test 1 mover'!$E$4)&lt;=A257)*(IF(ISNUMBER('Test 1 mover'!$C$8:$C$17),'Test 1 mover'!$C$8:$C$17,'Test 1 mover'!$F$4)&gt;=A257))&gt;0,1,0))</f>
        <v/>
      </c>
      <c r="C257">
        <f>IF(B257=0,0,IF(SUMPRODUCT((ISNUMBER('Test 1 mover'!$B$8:$B$17)+ISNUMBER('Test 1 mover'!$C$8:$C$17)&gt;0)*(ISNUMBER('Test 1 mover'!$B$8:$B$17)*('Test 1 mover'!$B$8:$B$17=A257)+ISNUMBER('Test 1 mover'!$C$8:$C$17)*('Test 1 mover'!$C$8:$C$17=A257)&gt;0))&gt;0,0,1))</f>
        <v/>
      </c>
      <c r="D257">
        <f>SUM(B$2:B257)</f>
        <v/>
      </c>
      <c r="E257">
        <f>SUM(C$2:C257)</f>
        <v/>
      </c>
    </row>
    <row r="258">
      <c r="A258" s="9">
        <f>IF(ISNUMBER('Test 1 mover'!$E$4),IF('Test 1 mover'!$E$4+256&lt;='Test 1 mover'!$F$4,'Test 1 mover'!$E$4+256,""),"")</f>
        <v/>
      </c>
      <c r="B258">
        <f>IF(A258="",0,IF(SUMPRODUCT((ISNUMBER('Test 1 mover'!$B$8:$B$17)+ISNUMBER('Test 1 mover'!$C$8:$C$17)&gt;0)*(IF(ISNUMBER('Test 1 mover'!$B$8:$B$17),'Test 1 mover'!$B$8:$B$17,'Test 1 mover'!$E$4)&lt;=A258)*(IF(ISNUMBER('Test 1 mover'!$C$8:$C$17),'Test 1 mover'!$C$8:$C$17,'Test 1 mover'!$F$4)&gt;=A258))&gt;0,1,0))</f>
        <v/>
      </c>
      <c r="C258">
        <f>IF(B258=0,0,IF(SUMPRODUCT((ISNUMBER('Test 1 mover'!$B$8:$B$17)+ISNUMBER('Test 1 mover'!$C$8:$C$17)&gt;0)*(ISNUMBER('Test 1 mover'!$B$8:$B$17)*('Test 1 mover'!$B$8:$B$17=A258)+ISNUMBER('Test 1 mover'!$C$8:$C$17)*('Test 1 mover'!$C$8:$C$17=A258)&gt;0))&gt;0,0,1))</f>
        <v/>
      </c>
      <c r="D258">
        <f>SUM(B$2:B258)</f>
        <v/>
      </c>
      <c r="E258">
        <f>SUM(C$2:C258)</f>
        <v/>
      </c>
    </row>
    <row r="259">
      <c r="A259" s="9">
        <f>IF(ISNUMBER('Test 1 mover'!$E$4),IF('Test 1 mover'!$E$4+257&lt;='Test 1 mover'!$F$4,'Test 1 mover'!$E$4+257,""),"")</f>
        <v/>
      </c>
      <c r="B259">
        <f>IF(A259="",0,IF(SUMPRODUCT((ISNUMBER('Test 1 mover'!$B$8:$B$17)+ISNUMBER('Test 1 mover'!$C$8:$C$17)&gt;0)*(IF(ISNUMBER('Test 1 mover'!$B$8:$B$17),'Test 1 mover'!$B$8:$B$17,'Test 1 mover'!$E$4)&lt;=A259)*(IF(ISNUMBER('Test 1 mover'!$C$8:$C$17),'Test 1 mover'!$C$8:$C$17,'Test 1 mover'!$F$4)&gt;=A259))&gt;0,1,0))</f>
        <v/>
      </c>
      <c r="C259">
        <f>IF(B259=0,0,IF(SUMPRODUCT((ISNUMBER('Test 1 mover'!$B$8:$B$17)+ISNUMBER('Test 1 mover'!$C$8:$C$17)&gt;0)*(ISNUMBER('Test 1 mover'!$B$8:$B$17)*('Test 1 mover'!$B$8:$B$17=A259)+ISNUMBER('Test 1 mover'!$C$8:$C$17)*('Test 1 mover'!$C$8:$C$17=A259)&gt;0))&gt;0,0,1))</f>
        <v/>
      </c>
      <c r="D259">
        <f>SUM(B$2:B259)</f>
        <v/>
      </c>
      <c r="E259">
        <f>SUM(C$2:C259)</f>
        <v/>
      </c>
    </row>
    <row r="260">
      <c r="A260" s="9">
        <f>IF(ISNUMBER('Test 1 mover'!$E$4),IF('Test 1 mover'!$E$4+258&lt;='Test 1 mover'!$F$4,'Test 1 mover'!$E$4+258,""),"")</f>
        <v/>
      </c>
      <c r="B260">
        <f>IF(A260="",0,IF(SUMPRODUCT((ISNUMBER('Test 1 mover'!$B$8:$B$17)+ISNUMBER('Test 1 mover'!$C$8:$C$17)&gt;0)*(IF(ISNUMBER('Test 1 mover'!$B$8:$B$17),'Test 1 mover'!$B$8:$B$17,'Test 1 mover'!$E$4)&lt;=A260)*(IF(ISNUMBER('Test 1 mover'!$C$8:$C$17),'Test 1 mover'!$C$8:$C$17,'Test 1 mover'!$F$4)&gt;=A260))&gt;0,1,0))</f>
        <v/>
      </c>
      <c r="C260">
        <f>IF(B260=0,0,IF(SUMPRODUCT((ISNUMBER('Test 1 mover'!$B$8:$B$17)+ISNUMBER('Test 1 mover'!$C$8:$C$17)&gt;0)*(ISNUMBER('Test 1 mover'!$B$8:$B$17)*('Test 1 mover'!$B$8:$B$17=A260)+ISNUMBER('Test 1 mover'!$C$8:$C$17)*('Test 1 mover'!$C$8:$C$17=A260)&gt;0))&gt;0,0,1))</f>
        <v/>
      </c>
      <c r="D260">
        <f>SUM(B$2:B260)</f>
        <v/>
      </c>
      <c r="E260">
        <f>SUM(C$2:C260)</f>
        <v/>
      </c>
    </row>
    <row r="261">
      <c r="A261" s="9">
        <f>IF(ISNUMBER('Test 1 mover'!$E$4),IF('Test 1 mover'!$E$4+259&lt;='Test 1 mover'!$F$4,'Test 1 mover'!$E$4+259,""),"")</f>
        <v/>
      </c>
      <c r="B261">
        <f>IF(A261="",0,IF(SUMPRODUCT((ISNUMBER('Test 1 mover'!$B$8:$B$17)+ISNUMBER('Test 1 mover'!$C$8:$C$17)&gt;0)*(IF(ISNUMBER('Test 1 mover'!$B$8:$B$17),'Test 1 mover'!$B$8:$B$17,'Test 1 mover'!$E$4)&lt;=A261)*(IF(ISNUMBER('Test 1 mover'!$C$8:$C$17),'Test 1 mover'!$C$8:$C$17,'Test 1 mover'!$F$4)&gt;=A261))&gt;0,1,0))</f>
        <v/>
      </c>
      <c r="C261">
        <f>IF(B261=0,0,IF(SUMPRODUCT((ISNUMBER('Test 1 mover'!$B$8:$B$17)+ISNUMBER('Test 1 mover'!$C$8:$C$17)&gt;0)*(ISNUMBER('Test 1 mover'!$B$8:$B$17)*('Test 1 mover'!$B$8:$B$17=A261)+ISNUMBER('Test 1 mover'!$C$8:$C$17)*('Test 1 mover'!$C$8:$C$17=A261)&gt;0))&gt;0,0,1))</f>
        <v/>
      </c>
      <c r="D261">
        <f>SUM(B$2:B261)</f>
        <v/>
      </c>
      <c r="E261">
        <f>SUM(C$2:C261)</f>
        <v/>
      </c>
    </row>
    <row r="262">
      <c r="A262" s="9">
        <f>IF(ISNUMBER('Test 1 mover'!$E$4),IF('Test 1 mover'!$E$4+260&lt;='Test 1 mover'!$F$4,'Test 1 mover'!$E$4+260,""),"")</f>
        <v/>
      </c>
      <c r="B262">
        <f>IF(A262="",0,IF(SUMPRODUCT((ISNUMBER('Test 1 mover'!$B$8:$B$17)+ISNUMBER('Test 1 mover'!$C$8:$C$17)&gt;0)*(IF(ISNUMBER('Test 1 mover'!$B$8:$B$17),'Test 1 mover'!$B$8:$B$17,'Test 1 mover'!$E$4)&lt;=A262)*(IF(ISNUMBER('Test 1 mover'!$C$8:$C$17),'Test 1 mover'!$C$8:$C$17,'Test 1 mover'!$F$4)&gt;=A262))&gt;0,1,0))</f>
        <v/>
      </c>
      <c r="C262">
        <f>IF(B262=0,0,IF(SUMPRODUCT((ISNUMBER('Test 1 mover'!$B$8:$B$17)+ISNUMBER('Test 1 mover'!$C$8:$C$17)&gt;0)*(ISNUMBER('Test 1 mover'!$B$8:$B$17)*('Test 1 mover'!$B$8:$B$17=A262)+ISNUMBER('Test 1 mover'!$C$8:$C$17)*('Test 1 mover'!$C$8:$C$17=A262)&gt;0))&gt;0,0,1))</f>
        <v/>
      </c>
      <c r="D262">
        <f>SUM(B$2:B262)</f>
        <v/>
      </c>
      <c r="E262">
        <f>SUM(C$2:C262)</f>
        <v/>
      </c>
    </row>
    <row r="263">
      <c r="A263" s="9">
        <f>IF(ISNUMBER('Test 1 mover'!$E$4),IF('Test 1 mover'!$E$4+261&lt;='Test 1 mover'!$F$4,'Test 1 mover'!$E$4+261,""),"")</f>
        <v/>
      </c>
      <c r="B263">
        <f>IF(A263="",0,IF(SUMPRODUCT((ISNUMBER('Test 1 mover'!$B$8:$B$17)+ISNUMBER('Test 1 mover'!$C$8:$C$17)&gt;0)*(IF(ISNUMBER('Test 1 mover'!$B$8:$B$17),'Test 1 mover'!$B$8:$B$17,'Test 1 mover'!$E$4)&lt;=A263)*(IF(ISNUMBER('Test 1 mover'!$C$8:$C$17),'Test 1 mover'!$C$8:$C$17,'Test 1 mover'!$F$4)&gt;=A263))&gt;0,1,0))</f>
        <v/>
      </c>
      <c r="C263">
        <f>IF(B263=0,0,IF(SUMPRODUCT((ISNUMBER('Test 1 mover'!$B$8:$B$17)+ISNUMBER('Test 1 mover'!$C$8:$C$17)&gt;0)*(ISNUMBER('Test 1 mover'!$B$8:$B$17)*('Test 1 mover'!$B$8:$B$17=A263)+ISNUMBER('Test 1 mover'!$C$8:$C$17)*('Test 1 mover'!$C$8:$C$17=A263)&gt;0))&gt;0,0,1))</f>
        <v/>
      </c>
      <c r="D263">
        <f>SUM(B$2:B263)</f>
        <v/>
      </c>
      <c r="E263">
        <f>SUM(C$2:C263)</f>
        <v/>
      </c>
    </row>
    <row r="264">
      <c r="A264" s="9">
        <f>IF(ISNUMBER('Test 1 mover'!$E$4),IF('Test 1 mover'!$E$4+262&lt;='Test 1 mover'!$F$4,'Test 1 mover'!$E$4+262,""),"")</f>
        <v/>
      </c>
      <c r="B264">
        <f>IF(A264="",0,IF(SUMPRODUCT((ISNUMBER('Test 1 mover'!$B$8:$B$17)+ISNUMBER('Test 1 mover'!$C$8:$C$17)&gt;0)*(IF(ISNUMBER('Test 1 mover'!$B$8:$B$17),'Test 1 mover'!$B$8:$B$17,'Test 1 mover'!$E$4)&lt;=A264)*(IF(ISNUMBER('Test 1 mover'!$C$8:$C$17),'Test 1 mover'!$C$8:$C$17,'Test 1 mover'!$F$4)&gt;=A264))&gt;0,1,0))</f>
        <v/>
      </c>
      <c r="C264">
        <f>IF(B264=0,0,IF(SUMPRODUCT((ISNUMBER('Test 1 mover'!$B$8:$B$17)+ISNUMBER('Test 1 mover'!$C$8:$C$17)&gt;0)*(ISNUMBER('Test 1 mover'!$B$8:$B$17)*('Test 1 mover'!$B$8:$B$17=A264)+ISNUMBER('Test 1 mover'!$C$8:$C$17)*('Test 1 mover'!$C$8:$C$17=A264)&gt;0))&gt;0,0,1))</f>
        <v/>
      </c>
      <c r="D264">
        <f>SUM(B$2:B264)</f>
        <v/>
      </c>
      <c r="E264">
        <f>SUM(C$2:C264)</f>
        <v/>
      </c>
    </row>
    <row r="265">
      <c r="A265" s="9">
        <f>IF(ISNUMBER('Test 1 mover'!$E$4),IF('Test 1 mover'!$E$4+263&lt;='Test 1 mover'!$F$4,'Test 1 mover'!$E$4+263,""),"")</f>
        <v/>
      </c>
      <c r="B265">
        <f>IF(A265="",0,IF(SUMPRODUCT((ISNUMBER('Test 1 mover'!$B$8:$B$17)+ISNUMBER('Test 1 mover'!$C$8:$C$17)&gt;0)*(IF(ISNUMBER('Test 1 mover'!$B$8:$B$17),'Test 1 mover'!$B$8:$B$17,'Test 1 mover'!$E$4)&lt;=A265)*(IF(ISNUMBER('Test 1 mover'!$C$8:$C$17),'Test 1 mover'!$C$8:$C$17,'Test 1 mover'!$F$4)&gt;=A265))&gt;0,1,0))</f>
        <v/>
      </c>
      <c r="C265">
        <f>IF(B265=0,0,IF(SUMPRODUCT((ISNUMBER('Test 1 mover'!$B$8:$B$17)+ISNUMBER('Test 1 mover'!$C$8:$C$17)&gt;0)*(ISNUMBER('Test 1 mover'!$B$8:$B$17)*('Test 1 mover'!$B$8:$B$17=A265)+ISNUMBER('Test 1 mover'!$C$8:$C$17)*('Test 1 mover'!$C$8:$C$17=A265)&gt;0))&gt;0,0,1))</f>
        <v/>
      </c>
      <c r="D265">
        <f>SUM(B$2:B265)</f>
        <v/>
      </c>
      <c r="E265">
        <f>SUM(C$2:C265)</f>
        <v/>
      </c>
    </row>
    <row r="266">
      <c r="A266" s="9">
        <f>IF(ISNUMBER('Test 1 mover'!$E$4),IF('Test 1 mover'!$E$4+264&lt;='Test 1 mover'!$F$4,'Test 1 mover'!$E$4+264,""),"")</f>
        <v/>
      </c>
      <c r="B266">
        <f>IF(A266="",0,IF(SUMPRODUCT((ISNUMBER('Test 1 mover'!$B$8:$B$17)+ISNUMBER('Test 1 mover'!$C$8:$C$17)&gt;0)*(IF(ISNUMBER('Test 1 mover'!$B$8:$B$17),'Test 1 mover'!$B$8:$B$17,'Test 1 mover'!$E$4)&lt;=A266)*(IF(ISNUMBER('Test 1 mover'!$C$8:$C$17),'Test 1 mover'!$C$8:$C$17,'Test 1 mover'!$F$4)&gt;=A266))&gt;0,1,0))</f>
        <v/>
      </c>
      <c r="C266">
        <f>IF(B266=0,0,IF(SUMPRODUCT((ISNUMBER('Test 1 mover'!$B$8:$B$17)+ISNUMBER('Test 1 mover'!$C$8:$C$17)&gt;0)*(ISNUMBER('Test 1 mover'!$B$8:$B$17)*('Test 1 mover'!$B$8:$B$17=A266)+ISNUMBER('Test 1 mover'!$C$8:$C$17)*('Test 1 mover'!$C$8:$C$17=A266)&gt;0))&gt;0,0,1))</f>
        <v/>
      </c>
      <c r="D266">
        <f>SUM(B$2:B266)</f>
        <v/>
      </c>
      <c r="E266">
        <f>SUM(C$2:C266)</f>
        <v/>
      </c>
    </row>
    <row r="267">
      <c r="A267" s="9">
        <f>IF(ISNUMBER('Test 1 mover'!$E$4),IF('Test 1 mover'!$E$4+265&lt;='Test 1 mover'!$F$4,'Test 1 mover'!$E$4+265,""),"")</f>
        <v/>
      </c>
      <c r="B267">
        <f>IF(A267="",0,IF(SUMPRODUCT((ISNUMBER('Test 1 mover'!$B$8:$B$17)+ISNUMBER('Test 1 mover'!$C$8:$C$17)&gt;0)*(IF(ISNUMBER('Test 1 mover'!$B$8:$B$17),'Test 1 mover'!$B$8:$B$17,'Test 1 mover'!$E$4)&lt;=A267)*(IF(ISNUMBER('Test 1 mover'!$C$8:$C$17),'Test 1 mover'!$C$8:$C$17,'Test 1 mover'!$F$4)&gt;=A267))&gt;0,1,0))</f>
        <v/>
      </c>
      <c r="C267">
        <f>IF(B267=0,0,IF(SUMPRODUCT((ISNUMBER('Test 1 mover'!$B$8:$B$17)+ISNUMBER('Test 1 mover'!$C$8:$C$17)&gt;0)*(ISNUMBER('Test 1 mover'!$B$8:$B$17)*('Test 1 mover'!$B$8:$B$17=A267)+ISNUMBER('Test 1 mover'!$C$8:$C$17)*('Test 1 mover'!$C$8:$C$17=A267)&gt;0))&gt;0,0,1))</f>
        <v/>
      </c>
      <c r="D267">
        <f>SUM(B$2:B267)</f>
        <v/>
      </c>
      <c r="E267">
        <f>SUM(C$2:C267)</f>
        <v/>
      </c>
    </row>
    <row r="268">
      <c r="A268" s="9">
        <f>IF(ISNUMBER('Test 1 mover'!$E$4),IF('Test 1 mover'!$E$4+266&lt;='Test 1 mover'!$F$4,'Test 1 mover'!$E$4+266,""),"")</f>
        <v/>
      </c>
      <c r="B268">
        <f>IF(A268="",0,IF(SUMPRODUCT((ISNUMBER('Test 1 mover'!$B$8:$B$17)+ISNUMBER('Test 1 mover'!$C$8:$C$17)&gt;0)*(IF(ISNUMBER('Test 1 mover'!$B$8:$B$17),'Test 1 mover'!$B$8:$B$17,'Test 1 mover'!$E$4)&lt;=A268)*(IF(ISNUMBER('Test 1 mover'!$C$8:$C$17),'Test 1 mover'!$C$8:$C$17,'Test 1 mover'!$F$4)&gt;=A268))&gt;0,1,0))</f>
        <v/>
      </c>
      <c r="C268">
        <f>IF(B268=0,0,IF(SUMPRODUCT((ISNUMBER('Test 1 mover'!$B$8:$B$17)+ISNUMBER('Test 1 mover'!$C$8:$C$17)&gt;0)*(ISNUMBER('Test 1 mover'!$B$8:$B$17)*('Test 1 mover'!$B$8:$B$17=A268)+ISNUMBER('Test 1 mover'!$C$8:$C$17)*('Test 1 mover'!$C$8:$C$17=A268)&gt;0))&gt;0,0,1))</f>
        <v/>
      </c>
      <c r="D268">
        <f>SUM(B$2:B268)</f>
        <v/>
      </c>
      <c r="E268">
        <f>SUM(C$2:C268)</f>
        <v/>
      </c>
    </row>
    <row r="269">
      <c r="A269" s="9">
        <f>IF(ISNUMBER('Test 1 mover'!$E$4),IF('Test 1 mover'!$E$4+267&lt;='Test 1 mover'!$F$4,'Test 1 mover'!$E$4+267,""),"")</f>
        <v/>
      </c>
      <c r="B269">
        <f>IF(A269="",0,IF(SUMPRODUCT((ISNUMBER('Test 1 mover'!$B$8:$B$17)+ISNUMBER('Test 1 mover'!$C$8:$C$17)&gt;0)*(IF(ISNUMBER('Test 1 mover'!$B$8:$B$17),'Test 1 mover'!$B$8:$B$17,'Test 1 mover'!$E$4)&lt;=A269)*(IF(ISNUMBER('Test 1 mover'!$C$8:$C$17),'Test 1 mover'!$C$8:$C$17,'Test 1 mover'!$F$4)&gt;=A269))&gt;0,1,0))</f>
        <v/>
      </c>
      <c r="C269">
        <f>IF(B269=0,0,IF(SUMPRODUCT((ISNUMBER('Test 1 mover'!$B$8:$B$17)+ISNUMBER('Test 1 mover'!$C$8:$C$17)&gt;0)*(ISNUMBER('Test 1 mover'!$B$8:$B$17)*('Test 1 mover'!$B$8:$B$17=A269)+ISNUMBER('Test 1 mover'!$C$8:$C$17)*('Test 1 mover'!$C$8:$C$17=A269)&gt;0))&gt;0,0,1))</f>
        <v/>
      </c>
      <c r="D269">
        <f>SUM(B$2:B269)</f>
        <v/>
      </c>
      <c r="E269">
        <f>SUM(C$2:C269)</f>
        <v/>
      </c>
    </row>
    <row r="270">
      <c r="A270" s="9">
        <f>IF(ISNUMBER('Test 1 mover'!$E$4),IF('Test 1 mover'!$E$4+268&lt;='Test 1 mover'!$F$4,'Test 1 mover'!$E$4+268,""),"")</f>
        <v/>
      </c>
      <c r="B270">
        <f>IF(A270="",0,IF(SUMPRODUCT((ISNUMBER('Test 1 mover'!$B$8:$B$17)+ISNUMBER('Test 1 mover'!$C$8:$C$17)&gt;0)*(IF(ISNUMBER('Test 1 mover'!$B$8:$B$17),'Test 1 mover'!$B$8:$B$17,'Test 1 mover'!$E$4)&lt;=A270)*(IF(ISNUMBER('Test 1 mover'!$C$8:$C$17),'Test 1 mover'!$C$8:$C$17,'Test 1 mover'!$F$4)&gt;=A270))&gt;0,1,0))</f>
        <v/>
      </c>
      <c r="C270">
        <f>IF(B270=0,0,IF(SUMPRODUCT((ISNUMBER('Test 1 mover'!$B$8:$B$17)+ISNUMBER('Test 1 mover'!$C$8:$C$17)&gt;0)*(ISNUMBER('Test 1 mover'!$B$8:$B$17)*('Test 1 mover'!$B$8:$B$17=A270)+ISNUMBER('Test 1 mover'!$C$8:$C$17)*('Test 1 mover'!$C$8:$C$17=A270)&gt;0))&gt;0,0,1))</f>
        <v/>
      </c>
      <c r="D270">
        <f>SUM(B$2:B270)</f>
        <v/>
      </c>
      <c r="E270">
        <f>SUM(C$2:C270)</f>
        <v/>
      </c>
    </row>
    <row r="271">
      <c r="A271" s="9">
        <f>IF(ISNUMBER('Test 1 mover'!$E$4),IF('Test 1 mover'!$E$4+269&lt;='Test 1 mover'!$F$4,'Test 1 mover'!$E$4+269,""),"")</f>
        <v/>
      </c>
      <c r="B271">
        <f>IF(A271="",0,IF(SUMPRODUCT((ISNUMBER('Test 1 mover'!$B$8:$B$17)+ISNUMBER('Test 1 mover'!$C$8:$C$17)&gt;0)*(IF(ISNUMBER('Test 1 mover'!$B$8:$B$17),'Test 1 mover'!$B$8:$B$17,'Test 1 mover'!$E$4)&lt;=A271)*(IF(ISNUMBER('Test 1 mover'!$C$8:$C$17),'Test 1 mover'!$C$8:$C$17,'Test 1 mover'!$F$4)&gt;=A271))&gt;0,1,0))</f>
        <v/>
      </c>
      <c r="C271">
        <f>IF(B271=0,0,IF(SUMPRODUCT((ISNUMBER('Test 1 mover'!$B$8:$B$17)+ISNUMBER('Test 1 mover'!$C$8:$C$17)&gt;0)*(ISNUMBER('Test 1 mover'!$B$8:$B$17)*('Test 1 mover'!$B$8:$B$17=A271)+ISNUMBER('Test 1 mover'!$C$8:$C$17)*('Test 1 mover'!$C$8:$C$17=A271)&gt;0))&gt;0,0,1))</f>
        <v/>
      </c>
      <c r="D271">
        <f>SUM(B$2:B271)</f>
        <v/>
      </c>
      <c r="E271">
        <f>SUM(C$2:C271)</f>
        <v/>
      </c>
    </row>
    <row r="272">
      <c r="A272" s="9">
        <f>IF(ISNUMBER('Test 1 mover'!$E$4),IF('Test 1 mover'!$E$4+270&lt;='Test 1 mover'!$F$4,'Test 1 mover'!$E$4+270,""),"")</f>
        <v/>
      </c>
      <c r="B272">
        <f>IF(A272="",0,IF(SUMPRODUCT((ISNUMBER('Test 1 mover'!$B$8:$B$17)+ISNUMBER('Test 1 mover'!$C$8:$C$17)&gt;0)*(IF(ISNUMBER('Test 1 mover'!$B$8:$B$17),'Test 1 mover'!$B$8:$B$17,'Test 1 mover'!$E$4)&lt;=A272)*(IF(ISNUMBER('Test 1 mover'!$C$8:$C$17),'Test 1 mover'!$C$8:$C$17,'Test 1 mover'!$F$4)&gt;=A272))&gt;0,1,0))</f>
        <v/>
      </c>
      <c r="C272">
        <f>IF(B272=0,0,IF(SUMPRODUCT((ISNUMBER('Test 1 mover'!$B$8:$B$17)+ISNUMBER('Test 1 mover'!$C$8:$C$17)&gt;0)*(ISNUMBER('Test 1 mover'!$B$8:$B$17)*('Test 1 mover'!$B$8:$B$17=A272)+ISNUMBER('Test 1 mover'!$C$8:$C$17)*('Test 1 mover'!$C$8:$C$17=A272)&gt;0))&gt;0,0,1))</f>
        <v/>
      </c>
      <c r="D272">
        <f>SUM(B$2:B272)</f>
        <v/>
      </c>
      <c r="E272">
        <f>SUM(C$2:C272)</f>
        <v/>
      </c>
    </row>
    <row r="273">
      <c r="A273" s="9">
        <f>IF(ISNUMBER('Test 1 mover'!$E$4),IF('Test 1 mover'!$E$4+271&lt;='Test 1 mover'!$F$4,'Test 1 mover'!$E$4+271,""),"")</f>
        <v/>
      </c>
      <c r="B273">
        <f>IF(A273="",0,IF(SUMPRODUCT((ISNUMBER('Test 1 mover'!$B$8:$B$17)+ISNUMBER('Test 1 mover'!$C$8:$C$17)&gt;0)*(IF(ISNUMBER('Test 1 mover'!$B$8:$B$17),'Test 1 mover'!$B$8:$B$17,'Test 1 mover'!$E$4)&lt;=A273)*(IF(ISNUMBER('Test 1 mover'!$C$8:$C$17),'Test 1 mover'!$C$8:$C$17,'Test 1 mover'!$F$4)&gt;=A273))&gt;0,1,0))</f>
        <v/>
      </c>
      <c r="C273">
        <f>IF(B273=0,0,IF(SUMPRODUCT((ISNUMBER('Test 1 mover'!$B$8:$B$17)+ISNUMBER('Test 1 mover'!$C$8:$C$17)&gt;0)*(ISNUMBER('Test 1 mover'!$B$8:$B$17)*('Test 1 mover'!$B$8:$B$17=A273)+ISNUMBER('Test 1 mover'!$C$8:$C$17)*('Test 1 mover'!$C$8:$C$17=A273)&gt;0))&gt;0,0,1))</f>
        <v/>
      </c>
      <c r="D273">
        <f>SUM(B$2:B273)</f>
        <v/>
      </c>
      <c r="E273">
        <f>SUM(C$2:C273)</f>
        <v/>
      </c>
    </row>
    <row r="274">
      <c r="A274" s="9">
        <f>IF(ISNUMBER('Test 1 mover'!$E$4),IF('Test 1 mover'!$E$4+272&lt;='Test 1 mover'!$F$4,'Test 1 mover'!$E$4+272,""),"")</f>
        <v/>
      </c>
      <c r="B274">
        <f>IF(A274="",0,IF(SUMPRODUCT((ISNUMBER('Test 1 mover'!$B$8:$B$17)+ISNUMBER('Test 1 mover'!$C$8:$C$17)&gt;0)*(IF(ISNUMBER('Test 1 mover'!$B$8:$B$17),'Test 1 mover'!$B$8:$B$17,'Test 1 mover'!$E$4)&lt;=A274)*(IF(ISNUMBER('Test 1 mover'!$C$8:$C$17),'Test 1 mover'!$C$8:$C$17,'Test 1 mover'!$F$4)&gt;=A274))&gt;0,1,0))</f>
        <v/>
      </c>
      <c r="C274">
        <f>IF(B274=0,0,IF(SUMPRODUCT((ISNUMBER('Test 1 mover'!$B$8:$B$17)+ISNUMBER('Test 1 mover'!$C$8:$C$17)&gt;0)*(ISNUMBER('Test 1 mover'!$B$8:$B$17)*('Test 1 mover'!$B$8:$B$17=A274)+ISNUMBER('Test 1 mover'!$C$8:$C$17)*('Test 1 mover'!$C$8:$C$17=A274)&gt;0))&gt;0,0,1))</f>
        <v/>
      </c>
      <c r="D274">
        <f>SUM(B$2:B274)</f>
        <v/>
      </c>
      <c r="E274">
        <f>SUM(C$2:C274)</f>
        <v/>
      </c>
    </row>
    <row r="275">
      <c r="A275" s="9">
        <f>IF(ISNUMBER('Test 1 mover'!$E$4),IF('Test 1 mover'!$E$4+273&lt;='Test 1 mover'!$F$4,'Test 1 mover'!$E$4+273,""),"")</f>
        <v/>
      </c>
      <c r="B275">
        <f>IF(A275="",0,IF(SUMPRODUCT((ISNUMBER('Test 1 mover'!$B$8:$B$17)+ISNUMBER('Test 1 mover'!$C$8:$C$17)&gt;0)*(IF(ISNUMBER('Test 1 mover'!$B$8:$B$17),'Test 1 mover'!$B$8:$B$17,'Test 1 mover'!$E$4)&lt;=A275)*(IF(ISNUMBER('Test 1 mover'!$C$8:$C$17),'Test 1 mover'!$C$8:$C$17,'Test 1 mover'!$F$4)&gt;=A275))&gt;0,1,0))</f>
        <v/>
      </c>
      <c r="C275">
        <f>IF(B275=0,0,IF(SUMPRODUCT((ISNUMBER('Test 1 mover'!$B$8:$B$17)+ISNUMBER('Test 1 mover'!$C$8:$C$17)&gt;0)*(ISNUMBER('Test 1 mover'!$B$8:$B$17)*('Test 1 mover'!$B$8:$B$17=A275)+ISNUMBER('Test 1 mover'!$C$8:$C$17)*('Test 1 mover'!$C$8:$C$17=A275)&gt;0))&gt;0,0,1))</f>
        <v/>
      </c>
      <c r="D275">
        <f>SUM(B$2:B275)</f>
        <v/>
      </c>
      <c r="E275">
        <f>SUM(C$2:C275)</f>
        <v/>
      </c>
    </row>
    <row r="276">
      <c r="A276" s="9">
        <f>IF(ISNUMBER('Test 1 mover'!$E$4),IF('Test 1 mover'!$E$4+274&lt;='Test 1 mover'!$F$4,'Test 1 mover'!$E$4+274,""),"")</f>
        <v/>
      </c>
      <c r="B276">
        <f>IF(A276="",0,IF(SUMPRODUCT((ISNUMBER('Test 1 mover'!$B$8:$B$17)+ISNUMBER('Test 1 mover'!$C$8:$C$17)&gt;0)*(IF(ISNUMBER('Test 1 mover'!$B$8:$B$17),'Test 1 mover'!$B$8:$B$17,'Test 1 mover'!$E$4)&lt;=A276)*(IF(ISNUMBER('Test 1 mover'!$C$8:$C$17),'Test 1 mover'!$C$8:$C$17,'Test 1 mover'!$F$4)&gt;=A276))&gt;0,1,0))</f>
        <v/>
      </c>
      <c r="C276">
        <f>IF(B276=0,0,IF(SUMPRODUCT((ISNUMBER('Test 1 mover'!$B$8:$B$17)+ISNUMBER('Test 1 mover'!$C$8:$C$17)&gt;0)*(ISNUMBER('Test 1 mover'!$B$8:$B$17)*('Test 1 mover'!$B$8:$B$17=A276)+ISNUMBER('Test 1 mover'!$C$8:$C$17)*('Test 1 mover'!$C$8:$C$17=A276)&gt;0))&gt;0,0,1))</f>
        <v/>
      </c>
      <c r="D276">
        <f>SUM(B$2:B276)</f>
        <v/>
      </c>
      <c r="E276">
        <f>SUM(C$2:C276)</f>
        <v/>
      </c>
    </row>
    <row r="277">
      <c r="A277" s="9">
        <f>IF(ISNUMBER('Test 1 mover'!$E$4),IF('Test 1 mover'!$E$4+275&lt;='Test 1 mover'!$F$4,'Test 1 mover'!$E$4+275,""),"")</f>
        <v/>
      </c>
      <c r="B277">
        <f>IF(A277="",0,IF(SUMPRODUCT((ISNUMBER('Test 1 mover'!$B$8:$B$17)+ISNUMBER('Test 1 mover'!$C$8:$C$17)&gt;0)*(IF(ISNUMBER('Test 1 mover'!$B$8:$B$17),'Test 1 mover'!$B$8:$B$17,'Test 1 mover'!$E$4)&lt;=A277)*(IF(ISNUMBER('Test 1 mover'!$C$8:$C$17),'Test 1 mover'!$C$8:$C$17,'Test 1 mover'!$F$4)&gt;=A277))&gt;0,1,0))</f>
        <v/>
      </c>
      <c r="C277">
        <f>IF(B277=0,0,IF(SUMPRODUCT((ISNUMBER('Test 1 mover'!$B$8:$B$17)+ISNUMBER('Test 1 mover'!$C$8:$C$17)&gt;0)*(ISNUMBER('Test 1 mover'!$B$8:$B$17)*('Test 1 mover'!$B$8:$B$17=A277)+ISNUMBER('Test 1 mover'!$C$8:$C$17)*('Test 1 mover'!$C$8:$C$17=A277)&gt;0))&gt;0,0,1))</f>
        <v/>
      </c>
      <c r="D277">
        <f>SUM(B$2:B277)</f>
        <v/>
      </c>
      <c r="E277">
        <f>SUM(C$2:C277)</f>
        <v/>
      </c>
    </row>
    <row r="278">
      <c r="A278" s="9">
        <f>IF(ISNUMBER('Test 1 mover'!$E$4),IF('Test 1 mover'!$E$4+276&lt;='Test 1 mover'!$F$4,'Test 1 mover'!$E$4+276,""),"")</f>
        <v/>
      </c>
      <c r="B278">
        <f>IF(A278="",0,IF(SUMPRODUCT((ISNUMBER('Test 1 mover'!$B$8:$B$17)+ISNUMBER('Test 1 mover'!$C$8:$C$17)&gt;0)*(IF(ISNUMBER('Test 1 mover'!$B$8:$B$17),'Test 1 mover'!$B$8:$B$17,'Test 1 mover'!$E$4)&lt;=A278)*(IF(ISNUMBER('Test 1 mover'!$C$8:$C$17),'Test 1 mover'!$C$8:$C$17,'Test 1 mover'!$F$4)&gt;=A278))&gt;0,1,0))</f>
        <v/>
      </c>
      <c r="C278">
        <f>IF(B278=0,0,IF(SUMPRODUCT((ISNUMBER('Test 1 mover'!$B$8:$B$17)+ISNUMBER('Test 1 mover'!$C$8:$C$17)&gt;0)*(ISNUMBER('Test 1 mover'!$B$8:$B$17)*('Test 1 mover'!$B$8:$B$17=A278)+ISNUMBER('Test 1 mover'!$C$8:$C$17)*('Test 1 mover'!$C$8:$C$17=A278)&gt;0))&gt;0,0,1))</f>
        <v/>
      </c>
      <c r="D278">
        <f>SUM(B$2:B278)</f>
        <v/>
      </c>
      <c r="E278">
        <f>SUM(C$2:C278)</f>
        <v/>
      </c>
    </row>
    <row r="279">
      <c r="A279" s="9">
        <f>IF(ISNUMBER('Test 1 mover'!$E$4),IF('Test 1 mover'!$E$4+277&lt;='Test 1 mover'!$F$4,'Test 1 mover'!$E$4+277,""),"")</f>
        <v/>
      </c>
      <c r="B279">
        <f>IF(A279="",0,IF(SUMPRODUCT((ISNUMBER('Test 1 mover'!$B$8:$B$17)+ISNUMBER('Test 1 mover'!$C$8:$C$17)&gt;0)*(IF(ISNUMBER('Test 1 mover'!$B$8:$B$17),'Test 1 mover'!$B$8:$B$17,'Test 1 mover'!$E$4)&lt;=A279)*(IF(ISNUMBER('Test 1 mover'!$C$8:$C$17),'Test 1 mover'!$C$8:$C$17,'Test 1 mover'!$F$4)&gt;=A279))&gt;0,1,0))</f>
        <v/>
      </c>
      <c r="C279">
        <f>IF(B279=0,0,IF(SUMPRODUCT((ISNUMBER('Test 1 mover'!$B$8:$B$17)+ISNUMBER('Test 1 mover'!$C$8:$C$17)&gt;0)*(ISNUMBER('Test 1 mover'!$B$8:$B$17)*('Test 1 mover'!$B$8:$B$17=A279)+ISNUMBER('Test 1 mover'!$C$8:$C$17)*('Test 1 mover'!$C$8:$C$17=A279)&gt;0))&gt;0,0,1))</f>
        <v/>
      </c>
      <c r="D279">
        <f>SUM(B$2:B279)</f>
        <v/>
      </c>
      <c r="E279">
        <f>SUM(C$2:C279)</f>
        <v/>
      </c>
    </row>
    <row r="280">
      <c r="A280" s="9">
        <f>IF(ISNUMBER('Test 1 mover'!$E$4),IF('Test 1 mover'!$E$4+278&lt;='Test 1 mover'!$F$4,'Test 1 mover'!$E$4+278,""),"")</f>
        <v/>
      </c>
      <c r="B280">
        <f>IF(A280="",0,IF(SUMPRODUCT((ISNUMBER('Test 1 mover'!$B$8:$B$17)+ISNUMBER('Test 1 mover'!$C$8:$C$17)&gt;0)*(IF(ISNUMBER('Test 1 mover'!$B$8:$B$17),'Test 1 mover'!$B$8:$B$17,'Test 1 mover'!$E$4)&lt;=A280)*(IF(ISNUMBER('Test 1 mover'!$C$8:$C$17),'Test 1 mover'!$C$8:$C$17,'Test 1 mover'!$F$4)&gt;=A280))&gt;0,1,0))</f>
        <v/>
      </c>
      <c r="C280">
        <f>IF(B280=0,0,IF(SUMPRODUCT((ISNUMBER('Test 1 mover'!$B$8:$B$17)+ISNUMBER('Test 1 mover'!$C$8:$C$17)&gt;0)*(ISNUMBER('Test 1 mover'!$B$8:$B$17)*('Test 1 mover'!$B$8:$B$17=A280)+ISNUMBER('Test 1 mover'!$C$8:$C$17)*('Test 1 mover'!$C$8:$C$17=A280)&gt;0))&gt;0,0,1))</f>
        <v/>
      </c>
      <c r="D280">
        <f>SUM(B$2:B280)</f>
        <v/>
      </c>
      <c r="E280">
        <f>SUM(C$2:C280)</f>
        <v/>
      </c>
    </row>
    <row r="281">
      <c r="A281" s="9">
        <f>IF(ISNUMBER('Test 1 mover'!$E$4),IF('Test 1 mover'!$E$4+279&lt;='Test 1 mover'!$F$4,'Test 1 mover'!$E$4+279,""),"")</f>
        <v/>
      </c>
      <c r="B281">
        <f>IF(A281="",0,IF(SUMPRODUCT((ISNUMBER('Test 1 mover'!$B$8:$B$17)+ISNUMBER('Test 1 mover'!$C$8:$C$17)&gt;0)*(IF(ISNUMBER('Test 1 mover'!$B$8:$B$17),'Test 1 mover'!$B$8:$B$17,'Test 1 mover'!$E$4)&lt;=A281)*(IF(ISNUMBER('Test 1 mover'!$C$8:$C$17),'Test 1 mover'!$C$8:$C$17,'Test 1 mover'!$F$4)&gt;=A281))&gt;0,1,0))</f>
        <v/>
      </c>
      <c r="C281">
        <f>IF(B281=0,0,IF(SUMPRODUCT((ISNUMBER('Test 1 mover'!$B$8:$B$17)+ISNUMBER('Test 1 mover'!$C$8:$C$17)&gt;0)*(ISNUMBER('Test 1 mover'!$B$8:$B$17)*('Test 1 mover'!$B$8:$B$17=A281)+ISNUMBER('Test 1 mover'!$C$8:$C$17)*('Test 1 mover'!$C$8:$C$17=A281)&gt;0))&gt;0,0,1))</f>
        <v/>
      </c>
      <c r="D281">
        <f>SUM(B$2:B281)</f>
        <v/>
      </c>
      <c r="E281">
        <f>SUM(C$2:C281)</f>
        <v/>
      </c>
    </row>
    <row r="282">
      <c r="A282" s="9">
        <f>IF(ISNUMBER('Test 1 mover'!$E$4),IF('Test 1 mover'!$E$4+280&lt;='Test 1 mover'!$F$4,'Test 1 mover'!$E$4+280,""),"")</f>
        <v/>
      </c>
      <c r="B282">
        <f>IF(A282="",0,IF(SUMPRODUCT((ISNUMBER('Test 1 mover'!$B$8:$B$17)+ISNUMBER('Test 1 mover'!$C$8:$C$17)&gt;0)*(IF(ISNUMBER('Test 1 mover'!$B$8:$B$17),'Test 1 mover'!$B$8:$B$17,'Test 1 mover'!$E$4)&lt;=A282)*(IF(ISNUMBER('Test 1 mover'!$C$8:$C$17),'Test 1 mover'!$C$8:$C$17,'Test 1 mover'!$F$4)&gt;=A282))&gt;0,1,0))</f>
        <v/>
      </c>
      <c r="C282">
        <f>IF(B282=0,0,IF(SUMPRODUCT((ISNUMBER('Test 1 mover'!$B$8:$B$17)+ISNUMBER('Test 1 mover'!$C$8:$C$17)&gt;0)*(ISNUMBER('Test 1 mover'!$B$8:$B$17)*('Test 1 mover'!$B$8:$B$17=A282)+ISNUMBER('Test 1 mover'!$C$8:$C$17)*('Test 1 mover'!$C$8:$C$17=A282)&gt;0))&gt;0,0,1))</f>
        <v/>
      </c>
      <c r="D282">
        <f>SUM(B$2:B282)</f>
        <v/>
      </c>
      <c r="E282">
        <f>SUM(C$2:C282)</f>
        <v/>
      </c>
    </row>
    <row r="283">
      <c r="A283" s="9">
        <f>IF(ISNUMBER('Test 1 mover'!$E$4),IF('Test 1 mover'!$E$4+281&lt;='Test 1 mover'!$F$4,'Test 1 mover'!$E$4+281,""),"")</f>
        <v/>
      </c>
      <c r="B283">
        <f>IF(A283="",0,IF(SUMPRODUCT((ISNUMBER('Test 1 mover'!$B$8:$B$17)+ISNUMBER('Test 1 mover'!$C$8:$C$17)&gt;0)*(IF(ISNUMBER('Test 1 mover'!$B$8:$B$17),'Test 1 mover'!$B$8:$B$17,'Test 1 mover'!$E$4)&lt;=A283)*(IF(ISNUMBER('Test 1 mover'!$C$8:$C$17),'Test 1 mover'!$C$8:$C$17,'Test 1 mover'!$F$4)&gt;=A283))&gt;0,1,0))</f>
        <v/>
      </c>
      <c r="C283">
        <f>IF(B283=0,0,IF(SUMPRODUCT((ISNUMBER('Test 1 mover'!$B$8:$B$17)+ISNUMBER('Test 1 mover'!$C$8:$C$17)&gt;0)*(ISNUMBER('Test 1 mover'!$B$8:$B$17)*('Test 1 mover'!$B$8:$B$17=A283)+ISNUMBER('Test 1 mover'!$C$8:$C$17)*('Test 1 mover'!$C$8:$C$17=A283)&gt;0))&gt;0,0,1))</f>
        <v/>
      </c>
      <c r="D283">
        <f>SUM(B$2:B283)</f>
        <v/>
      </c>
      <c r="E283">
        <f>SUM(C$2:C283)</f>
        <v/>
      </c>
    </row>
    <row r="284">
      <c r="A284" s="9">
        <f>IF(ISNUMBER('Test 1 mover'!$E$4),IF('Test 1 mover'!$E$4+282&lt;='Test 1 mover'!$F$4,'Test 1 mover'!$E$4+282,""),"")</f>
        <v/>
      </c>
      <c r="B284">
        <f>IF(A284="",0,IF(SUMPRODUCT((ISNUMBER('Test 1 mover'!$B$8:$B$17)+ISNUMBER('Test 1 mover'!$C$8:$C$17)&gt;0)*(IF(ISNUMBER('Test 1 mover'!$B$8:$B$17),'Test 1 mover'!$B$8:$B$17,'Test 1 mover'!$E$4)&lt;=A284)*(IF(ISNUMBER('Test 1 mover'!$C$8:$C$17),'Test 1 mover'!$C$8:$C$17,'Test 1 mover'!$F$4)&gt;=A284))&gt;0,1,0))</f>
        <v/>
      </c>
      <c r="C284">
        <f>IF(B284=0,0,IF(SUMPRODUCT((ISNUMBER('Test 1 mover'!$B$8:$B$17)+ISNUMBER('Test 1 mover'!$C$8:$C$17)&gt;0)*(ISNUMBER('Test 1 mover'!$B$8:$B$17)*('Test 1 mover'!$B$8:$B$17=A284)+ISNUMBER('Test 1 mover'!$C$8:$C$17)*('Test 1 mover'!$C$8:$C$17=A284)&gt;0))&gt;0,0,1))</f>
        <v/>
      </c>
      <c r="D284">
        <f>SUM(B$2:B284)</f>
        <v/>
      </c>
      <c r="E284">
        <f>SUM(C$2:C284)</f>
        <v/>
      </c>
    </row>
    <row r="285">
      <c r="A285" s="9">
        <f>IF(ISNUMBER('Test 1 mover'!$E$4),IF('Test 1 mover'!$E$4+283&lt;='Test 1 mover'!$F$4,'Test 1 mover'!$E$4+283,""),"")</f>
        <v/>
      </c>
      <c r="B285">
        <f>IF(A285="",0,IF(SUMPRODUCT((ISNUMBER('Test 1 mover'!$B$8:$B$17)+ISNUMBER('Test 1 mover'!$C$8:$C$17)&gt;0)*(IF(ISNUMBER('Test 1 mover'!$B$8:$B$17),'Test 1 mover'!$B$8:$B$17,'Test 1 mover'!$E$4)&lt;=A285)*(IF(ISNUMBER('Test 1 mover'!$C$8:$C$17),'Test 1 mover'!$C$8:$C$17,'Test 1 mover'!$F$4)&gt;=A285))&gt;0,1,0))</f>
        <v/>
      </c>
      <c r="C285">
        <f>IF(B285=0,0,IF(SUMPRODUCT((ISNUMBER('Test 1 mover'!$B$8:$B$17)+ISNUMBER('Test 1 mover'!$C$8:$C$17)&gt;0)*(ISNUMBER('Test 1 mover'!$B$8:$B$17)*('Test 1 mover'!$B$8:$B$17=A285)+ISNUMBER('Test 1 mover'!$C$8:$C$17)*('Test 1 mover'!$C$8:$C$17=A285)&gt;0))&gt;0,0,1))</f>
        <v/>
      </c>
      <c r="D285">
        <f>SUM(B$2:B285)</f>
        <v/>
      </c>
      <c r="E285">
        <f>SUM(C$2:C285)</f>
        <v/>
      </c>
    </row>
    <row r="286">
      <c r="A286" s="9">
        <f>IF(ISNUMBER('Test 1 mover'!$E$4),IF('Test 1 mover'!$E$4+284&lt;='Test 1 mover'!$F$4,'Test 1 mover'!$E$4+284,""),"")</f>
        <v/>
      </c>
      <c r="B286">
        <f>IF(A286="",0,IF(SUMPRODUCT((ISNUMBER('Test 1 mover'!$B$8:$B$17)+ISNUMBER('Test 1 mover'!$C$8:$C$17)&gt;0)*(IF(ISNUMBER('Test 1 mover'!$B$8:$B$17),'Test 1 mover'!$B$8:$B$17,'Test 1 mover'!$E$4)&lt;=A286)*(IF(ISNUMBER('Test 1 mover'!$C$8:$C$17),'Test 1 mover'!$C$8:$C$17,'Test 1 mover'!$F$4)&gt;=A286))&gt;0,1,0))</f>
        <v/>
      </c>
      <c r="C286">
        <f>IF(B286=0,0,IF(SUMPRODUCT((ISNUMBER('Test 1 mover'!$B$8:$B$17)+ISNUMBER('Test 1 mover'!$C$8:$C$17)&gt;0)*(ISNUMBER('Test 1 mover'!$B$8:$B$17)*('Test 1 mover'!$B$8:$B$17=A286)+ISNUMBER('Test 1 mover'!$C$8:$C$17)*('Test 1 mover'!$C$8:$C$17=A286)&gt;0))&gt;0,0,1))</f>
        <v/>
      </c>
      <c r="D286">
        <f>SUM(B$2:B286)</f>
        <v/>
      </c>
      <c r="E286">
        <f>SUM(C$2:C286)</f>
        <v/>
      </c>
    </row>
    <row r="287">
      <c r="A287" s="9">
        <f>IF(ISNUMBER('Test 1 mover'!$E$4),IF('Test 1 mover'!$E$4+285&lt;='Test 1 mover'!$F$4,'Test 1 mover'!$E$4+285,""),"")</f>
        <v/>
      </c>
      <c r="B287">
        <f>IF(A287="",0,IF(SUMPRODUCT((ISNUMBER('Test 1 mover'!$B$8:$B$17)+ISNUMBER('Test 1 mover'!$C$8:$C$17)&gt;0)*(IF(ISNUMBER('Test 1 mover'!$B$8:$B$17),'Test 1 mover'!$B$8:$B$17,'Test 1 mover'!$E$4)&lt;=A287)*(IF(ISNUMBER('Test 1 mover'!$C$8:$C$17),'Test 1 mover'!$C$8:$C$17,'Test 1 mover'!$F$4)&gt;=A287))&gt;0,1,0))</f>
        <v/>
      </c>
      <c r="C287">
        <f>IF(B287=0,0,IF(SUMPRODUCT((ISNUMBER('Test 1 mover'!$B$8:$B$17)+ISNUMBER('Test 1 mover'!$C$8:$C$17)&gt;0)*(ISNUMBER('Test 1 mover'!$B$8:$B$17)*('Test 1 mover'!$B$8:$B$17=A287)+ISNUMBER('Test 1 mover'!$C$8:$C$17)*('Test 1 mover'!$C$8:$C$17=A287)&gt;0))&gt;0,0,1))</f>
        <v/>
      </c>
      <c r="D287">
        <f>SUM(B$2:B287)</f>
        <v/>
      </c>
      <c r="E287">
        <f>SUM(C$2:C287)</f>
        <v/>
      </c>
    </row>
    <row r="288">
      <c r="A288" s="9">
        <f>IF(ISNUMBER('Test 1 mover'!$E$4),IF('Test 1 mover'!$E$4+286&lt;='Test 1 mover'!$F$4,'Test 1 mover'!$E$4+286,""),"")</f>
        <v/>
      </c>
      <c r="B288">
        <f>IF(A288="",0,IF(SUMPRODUCT((ISNUMBER('Test 1 mover'!$B$8:$B$17)+ISNUMBER('Test 1 mover'!$C$8:$C$17)&gt;0)*(IF(ISNUMBER('Test 1 mover'!$B$8:$B$17),'Test 1 mover'!$B$8:$B$17,'Test 1 mover'!$E$4)&lt;=A288)*(IF(ISNUMBER('Test 1 mover'!$C$8:$C$17),'Test 1 mover'!$C$8:$C$17,'Test 1 mover'!$F$4)&gt;=A288))&gt;0,1,0))</f>
        <v/>
      </c>
      <c r="C288">
        <f>IF(B288=0,0,IF(SUMPRODUCT((ISNUMBER('Test 1 mover'!$B$8:$B$17)+ISNUMBER('Test 1 mover'!$C$8:$C$17)&gt;0)*(ISNUMBER('Test 1 mover'!$B$8:$B$17)*('Test 1 mover'!$B$8:$B$17=A288)+ISNUMBER('Test 1 mover'!$C$8:$C$17)*('Test 1 mover'!$C$8:$C$17=A288)&gt;0))&gt;0,0,1))</f>
        <v/>
      </c>
      <c r="D288">
        <f>SUM(B$2:B288)</f>
        <v/>
      </c>
      <c r="E288">
        <f>SUM(C$2:C288)</f>
        <v/>
      </c>
    </row>
    <row r="289">
      <c r="A289" s="9">
        <f>IF(ISNUMBER('Test 1 mover'!$E$4),IF('Test 1 mover'!$E$4+287&lt;='Test 1 mover'!$F$4,'Test 1 mover'!$E$4+287,""),"")</f>
        <v/>
      </c>
      <c r="B289">
        <f>IF(A289="",0,IF(SUMPRODUCT((ISNUMBER('Test 1 mover'!$B$8:$B$17)+ISNUMBER('Test 1 mover'!$C$8:$C$17)&gt;0)*(IF(ISNUMBER('Test 1 mover'!$B$8:$B$17),'Test 1 mover'!$B$8:$B$17,'Test 1 mover'!$E$4)&lt;=A289)*(IF(ISNUMBER('Test 1 mover'!$C$8:$C$17),'Test 1 mover'!$C$8:$C$17,'Test 1 mover'!$F$4)&gt;=A289))&gt;0,1,0))</f>
        <v/>
      </c>
      <c r="C289">
        <f>IF(B289=0,0,IF(SUMPRODUCT((ISNUMBER('Test 1 mover'!$B$8:$B$17)+ISNUMBER('Test 1 mover'!$C$8:$C$17)&gt;0)*(ISNUMBER('Test 1 mover'!$B$8:$B$17)*('Test 1 mover'!$B$8:$B$17=A289)+ISNUMBER('Test 1 mover'!$C$8:$C$17)*('Test 1 mover'!$C$8:$C$17=A289)&gt;0))&gt;0,0,1))</f>
        <v/>
      </c>
      <c r="D289">
        <f>SUM(B$2:B289)</f>
        <v/>
      </c>
      <c r="E289">
        <f>SUM(C$2:C289)</f>
        <v/>
      </c>
    </row>
    <row r="290">
      <c r="A290" s="9">
        <f>IF(ISNUMBER('Test 1 mover'!$E$4),IF('Test 1 mover'!$E$4+288&lt;='Test 1 mover'!$F$4,'Test 1 mover'!$E$4+288,""),"")</f>
        <v/>
      </c>
      <c r="B290">
        <f>IF(A290="",0,IF(SUMPRODUCT((ISNUMBER('Test 1 mover'!$B$8:$B$17)+ISNUMBER('Test 1 mover'!$C$8:$C$17)&gt;0)*(IF(ISNUMBER('Test 1 mover'!$B$8:$B$17),'Test 1 mover'!$B$8:$B$17,'Test 1 mover'!$E$4)&lt;=A290)*(IF(ISNUMBER('Test 1 mover'!$C$8:$C$17),'Test 1 mover'!$C$8:$C$17,'Test 1 mover'!$F$4)&gt;=A290))&gt;0,1,0))</f>
        <v/>
      </c>
      <c r="C290">
        <f>IF(B290=0,0,IF(SUMPRODUCT((ISNUMBER('Test 1 mover'!$B$8:$B$17)+ISNUMBER('Test 1 mover'!$C$8:$C$17)&gt;0)*(ISNUMBER('Test 1 mover'!$B$8:$B$17)*('Test 1 mover'!$B$8:$B$17=A290)+ISNUMBER('Test 1 mover'!$C$8:$C$17)*('Test 1 mover'!$C$8:$C$17=A290)&gt;0))&gt;0,0,1))</f>
        <v/>
      </c>
      <c r="D290">
        <f>SUM(B$2:B290)</f>
        <v/>
      </c>
      <c r="E290">
        <f>SUM(C$2:C290)</f>
        <v/>
      </c>
    </row>
    <row r="291">
      <c r="A291" s="9">
        <f>IF(ISNUMBER('Test 1 mover'!$E$4),IF('Test 1 mover'!$E$4+289&lt;='Test 1 mover'!$F$4,'Test 1 mover'!$E$4+289,""),"")</f>
        <v/>
      </c>
      <c r="B291">
        <f>IF(A291="",0,IF(SUMPRODUCT((ISNUMBER('Test 1 mover'!$B$8:$B$17)+ISNUMBER('Test 1 mover'!$C$8:$C$17)&gt;0)*(IF(ISNUMBER('Test 1 mover'!$B$8:$B$17),'Test 1 mover'!$B$8:$B$17,'Test 1 mover'!$E$4)&lt;=A291)*(IF(ISNUMBER('Test 1 mover'!$C$8:$C$17),'Test 1 mover'!$C$8:$C$17,'Test 1 mover'!$F$4)&gt;=A291))&gt;0,1,0))</f>
        <v/>
      </c>
      <c r="C291">
        <f>IF(B291=0,0,IF(SUMPRODUCT((ISNUMBER('Test 1 mover'!$B$8:$B$17)+ISNUMBER('Test 1 mover'!$C$8:$C$17)&gt;0)*(ISNUMBER('Test 1 mover'!$B$8:$B$17)*('Test 1 mover'!$B$8:$B$17=A291)+ISNUMBER('Test 1 mover'!$C$8:$C$17)*('Test 1 mover'!$C$8:$C$17=A291)&gt;0))&gt;0,0,1))</f>
        <v/>
      </c>
      <c r="D291">
        <f>SUM(B$2:B291)</f>
        <v/>
      </c>
      <c r="E291">
        <f>SUM(C$2:C291)</f>
        <v/>
      </c>
    </row>
    <row r="292">
      <c r="A292" s="9">
        <f>IF(ISNUMBER('Test 1 mover'!$E$4),IF('Test 1 mover'!$E$4+290&lt;='Test 1 mover'!$F$4,'Test 1 mover'!$E$4+290,""),"")</f>
        <v/>
      </c>
      <c r="B292">
        <f>IF(A292="",0,IF(SUMPRODUCT((ISNUMBER('Test 1 mover'!$B$8:$B$17)+ISNUMBER('Test 1 mover'!$C$8:$C$17)&gt;0)*(IF(ISNUMBER('Test 1 mover'!$B$8:$B$17),'Test 1 mover'!$B$8:$B$17,'Test 1 mover'!$E$4)&lt;=A292)*(IF(ISNUMBER('Test 1 mover'!$C$8:$C$17),'Test 1 mover'!$C$8:$C$17,'Test 1 mover'!$F$4)&gt;=A292))&gt;0,1,0))</f>
        <v/>
      </c>
      <c r="C292">
        <f>IF(B292=0,0,IF(SUMPRODUCT((ISNUMBER('Test 1 mover'!$B$8:$B$17)+ISNUMBER('Test 1 mover'!$C$8:$C$17)&gt;0)*(ISNUMBER('Test 1 mover'!$B$8:$B$17)*('Test 1 mover'!$B$8:$B$17=A292)+ISNUMBER('Test 1 mover'!$C$8:$C$17)*('Test 1 mover'!$C$8:$C$17=A292)&gt;0))&gt;0,0,1))</f>
        <v/>
      </c>
      <c r="D292">
        <f>SUM(B$2:B292)</f>
        <v/>
      </c>
      <c r="E292">
        <f>SUM(C$2:C292)</f>
        <v/>
      </c>
    </row>
    <row r="293">
      <c r="A293" s="9">
        <f>IF(ISNUMBER('Test 1 mover'!$E$4),IF('Test 1 mover'!$E$4+291&lt;='Test 1 mover'!$F$4,'Test 1 mover'!$E$4+291,""),"")</f>
        <v/>
      </c>
      <c r="B293">
        <f>IF(A293="",0,IF(SUMPRODUCT((ISNUMBER('Test 1 mover'!$B$8:$B$17)+ISNUMBER('Test 1 mover'!$C$8:$C$17)&gt;0)*(IF(ISNUMBER('Test 1 mover'!$B$8:$B$17),'Test 1 mover'!$B$8:$B$17,'Test 1 mover'!$E$4)&lt;=A293)*(IF(ISNUMBER('Test 1 mover'!$C$8:$C$17),'Test 1 mover'!$C$8:$C$17,'Test 1 mover'!$F$4)&gt;=A293))&gt;0,1,0))</f>
        <v/>
      </c>
      <c r="C293">
        <f>IF(B293=0,0,IF(SUMPRODUCT((ISNUMBER('Test 1 mover'!$B$8:$B$17)+ISNUMBER('Test 1 mover'!$C$8:$C$17)&gt;0)*(ISNUMBER('Test 1 mover'!$B$8:$B$17)*('Test 1 mover'!$B$8:$B$17=A293)+ISNUMBER('Test 1 mover'!$C$8:$C$17)*('Test 1 mover'!$C$8:$C$17=A293)&gt;0))&gt;0,0,1))</f>
        <v/>
      </c>
      <c r="D293">
        <f>SUM(B$2:B293)</f>
        <v/>
      </c>
      <c r="E293">
        <f>SUM(C$2:C293)</f>
        <v/>
      </c>
    </row>
    <row r="294">
      <c r="A294" s="9">
        <f>IF(ISNUMBER('Test 1 mover'!$E$4),IF('Test 1 mover'!$E$4+292&lt;='Test 1 mover'!$F$4,'Test 1 mover'!$E$4+292,""),"")</f>
        <v/>
      </c>
      <c r="B294">
        <f>IF(A294="",0,IF(SUMPRODUCT((ISNUMBER('Test 1 mover'!$B$8:$B$17)+ISNUMBER('Test 1 mover'!$C$8:$C$17)&gt;0)*(IF(ISNUMBER('Test 1 mover'!$B$8:$B$17),'Test 1 mover'!$B$8:$B$17,'Test 1 mover'!$E$4)&lt;=A294)*(IF(ISNUMBER('Test 1 mover'!$C$8:$C$17),'Test 1 mover'!$C$8:$C$17,'Test 1 mover'!$F$4)&gt;=A294))&gt;0,1,0))</f>
        <v/>
      </c>
      <c r="C294">
        <f>IF(B294=0,0,IF(SUMPRODUCT((ISNUMBER('Test 1 mover'!$B$8:$B$17)+ISNUMBER('Test 1 mover'!$C$8:$C$17)&gt;0)*(ISNUMBER('Test 1 mover'!$B$8:$B$17)*('Test 1 mover'!$B$8:$B$17=A294)+ISNUMBER('Test 1 mover'!$C$8:$C$17)*('Test 1 mover'!$C$8:$C$17=A294)&gt;0))&gt;0,0,1))</f>
        <v/>
      </c>
      <c r="D294">
        <f>SUM(B$2:B294)</f>
        <v/>
      </c>
      <c r="E294">
        <f>SUM(C$2:C294)</f>
        <v/>
      </c>
    </row>
    <row r="295">
      <c r="A295" s="9">
        <f>IF(ISNUMBER('Test 1 mover'!$E$4),IF('Test 1 mover'!$E$4+293&lt;='Test 1 mover'!$F$4,'Test 1 mover'!$E$4+293,""),"")</f>
        <v/>
      </c>
      <c r="B295">
        <f>IF(A295="",0,IF(SUMPRODUCT((ISNUMBER('Test 1 mover'!$B$8:$B$17)+ISNUMBER('Test 1 mover'!$C$8:$C$17)&gt;0)*(IF(ISNUMBER('Test 1 mover'!$B$8:$B$17),'Test 1 mover'!$B$8:$B$17,'Test 1 mover'!$E$4)&lt;=A295)*(IF(ISNUMBER('Test 1 mover'!$C$8:$C$17),'Test 1 mover'!$C$8:$C$17,'Test 1 mover'!$F$4)&gt;=A295))&gt;0,1,0))</f>
        <v/>
      </c>
      <c r="C295">
        <f>IF(B295=0,0,IF(SUMPRODUCT((ISNUMBER('Test 1 mover'!$B$8:$B$17)+ISNUMBER('Test 1 mover'!$C$8:$C$17)&gt;0)*(ISNUMBER('Test 1 mover'!$B$8:$B$17)*('Test 1 mover'!$B$8:$B$17=A295)+ISNUMBER('Test 1 mover'!$C$8:$C$17)*('Test 1 mover'!$C$8:$C$17=A295)&gt;0))&gt;0,0,1))</f>
        <v/>
      </c>
      <c r="D295">
        <f>SUM(B$2:B295)</f>
        <v/>
      </c>
      <c r="E295">
        <f>SUM(C$2:C295)</f>
        <v/>
      </c>
    </row>
    <row r="296">
      <c r="A296" s="9">
        <f>IF(ISNUMBER('Test 1 mover'!$E$4),IF('Test 1 mover'!$E$4+294&lt;='Test 1 mover'!$F$4,'Test 1 mover'!$E$4+294,""),"")</f>
        <v/>
      </c>
      <c r="B296">
        <f>IF(A296="",0,IF(SUMPRODUCT((ISNUMBER('Test 1 mover'!$B$8:$B$17)+ISNUMBER('Test 1 mover'!$C$8:$C$17)&gt;0)*(IF(ISNUMBER('Test 1 mover'!$B$8:$B$17),'Test 1 mover'!$B$8:$B$17,'Test 1 mover'!$E$4)&lt;=A296)*(IF(ISNUMBER('Test 1 mover'!$C$8:$C$17),'Test 1 mover'!$C$8:$C$17,'Test 1 mover'!$F$4)&gt;=A296))&gt;0,1,0))</f>
        <v/>
      </c>
      <c r="C296">
        <f>IF(B296=0,0,IF(SUMPRODUCT((ISNUMBER('Test 1 mover'!$B$8:$B$17)+ISNUMBER('Test 1 mover'!$C$8:$C$17)&gt;0)*(ISNUMBER('Test 1 mover'!$B$8:$B$17)*('Test 1 mover'!$B$8:$B$17=A296)+ISNUMBER('Test 1 mover'!$C$8:$C$17)*('Test 1 mover'!$C$8:$C$17=A296)&gt;0))&gt;0,0,1))</f>
        <v/>
      </c>
      <c r="D296">
        <f>SUM(B$2:B296)</f>
        <v/>
      </c>
      <c r="E296">
        <f>SUM(C$2:C296)</f>
        <v/>
      </c>
    </row>
    <row r="297">
      <c r="A297" s="9">
        <f>IF(ISNUMBER('Test 1 mover'!$E$4),IF('Test 1 mover'!$E$4+295&lt;='Test 1 mover'!$F$4,'Test 1 mover'!$E$4+295,""),"")</f>
        <v/>
      </c>
      <c r="B297">
        <f>IF(A297="",0,IF(SUMPRODUCT((ISNUMBER('Test 1 mover'!$B$8:$B$17)+ISNUMBER('Test 1 mover'!$C$8:$C$17)&gt;0)*(IF(ISNUMBER('Test 1 mover'!$B$8:$B$17),'Test 1 mover'!$B$8:$B$17,'Test 1 mover'!$E$4)&lt;=A297)*(IF(ISNUMBER('Test 1 mover'!$C$8:$C$17),'Test 1 mover'!$C$8:$C$17,'Test 1 mover'!$F$4)&gt;=A297))&gt;0,1,0))</f>
        <v/>
      </c>
      <c r="C297">
        <f>IF(B297=0,0,IF(SUMPRODUCT((ISNUMBER('Test 1 mover'!$B$8:$B$17)+ISNUMBER('Test 1 mover'!$C$8:$C$17)&gt;0)*(ISNUMBER('Test 1 mover'!$B$8:$B$17)*('Test 1 mover'!$B$8:$B$17=A297)+ISNUMBER('Test 1 mover'!$C$8:$C$17)*('Test 1 mover'!$C$8:$C$17=A297)&gt;0))&gt;0,0,1))</f>
        <v/>
      </c>
      <c r="D297">
        <f>SUM(B$2:B297)</f>
        <v/>
      </c>
      <c r="E297">
        <f>SUM(C$2:C297)</f>
        <v/>
      </c>
    </row>
    <row r="298">
      <c r="A298" s="9">
        <f>IF(ISNUMBER('Test 1 mover'!$E$4),IF('Test 1 mover'!$E$4+296&lt;='Test 1 mover'!$F$4,'Test 1 mover'!$E$4+296,""),"")</f>
        <v/>
      </c>
      <c r="B298">
        <f>IF(A298="",0,IF(SUMPRODUCT((ISNUMBER('Test 1 mover'!$B$8:$B$17)+ISNUMBER('Test 1 mover'!$C$8:$C$17)&gt;0)*(IF(ISNUMBER('Test 1 mover'!$B$8:$B$17),'Test 1 mover'!$B$8:$B$17,'Test 1 mover'!$E$4)&lt;=A298)*(IF(ISNUMBER('Test 1 mover'!$C$8:$C$17),'Test 1 mover'!$C$8:$C$17,'Test 1 mover'!$F$4)&gt;=A298))&gt;0,1,0))</f>
        <v/>
      </c>
      <c r="C298">
        <f>IF(B298=0,0,IF(SUMPRODUCT((ISNUMBER('Test 1 mover'!$B$8:$B$17)+ISNUMBER('Test 1 mover'!$C$8:$C$17)&gt;0)*(ISNUMBER('Test 1 mover'!$B$8:$B$17)*('Test 1 mover'!$B$8:$B$17=A298)+ISNUMBER('Test 1 mover'!$C$8:$C$17)*('Test 1 mover'!$C$8:$C$17=A298)&gt;0))&gt;0,0,1))</f>
        <v/>
      </c>
      <c r="D298">
        <f>SUM(B$2:B298)</f>
        <v/>
      </c>
      <c r="E298">
        <f>SUM(C$2:C298)</f>
        <v/>
      </c>
    </row>
    <row r="299">
      <c r="A299" s="9">
        <f>IF(ISNUMBER('Test 1 mover'!$E$4),IF('Test 1 mover'!$E$4+297&lt;='Test 1 mover'!$F$4,'Test 1 mover'!$E$4+297,""),"")</f>
        <v/>
      </c>
      <c r="B299">
        <f>IF(A299="",0,IF(SUMPRODUCT((ISNUMBER('Test 1 mover'!$B$8:$B$17)+ISNUMBER('Test 1 mover'!$C$8:$C$17)&gt;0)*(IF(ISNUMBER('Test 1 mover'!$B$8:$B$17),'Test 1 mover'!$B$8:$B$17,'Test 1 mover'!$E$4)&lt;=A299)*(IF(ISNUMBER('Test 1 mover'!$C$8:$C$17),'Test 1 mover'!$C$8:$C$17,'Test 1 mover'!$F$4)&gt;=A299))&gt;0,1,0))</f>
        <v/>
      </c>
      <c r="C299">
        <f>IF(B299=0,0,IF(SUMPRODUCT((ISNUMBER('Test 1 mover'!$B$8:$B$17)+ISNUMBER('Test 1 mover'!$C$8:$C$17)&gt;0)*(ISNUMBER('Test 1 mover'!$B$8:$B$17)*('Test 1 mover'!$B$8:$B$17=A299)+ISNUMBER('Test 1 mover'!$C$8:$C$17)*('Test 1 mover'!$C$8:$C$17=A299)&gt;0))&gt;0,0,1))</f>
        <v/>
      </c>
      <c r="D299">
        <f>SUM(B$2:B299)</f>
        <v/>
      </c>
      <c r="E299">
        <f>SUM(C$2:C299)</f>
        <v/>
      </c>
    </row>
    <row r="300">
      <c r="A300" s="9">
        <f>IF(ISNUMBER('Test 1 mover'!$E$4),IF('Test 1 mover'!$E$4+298&lt;='Test 1 mover'!$F$4,'Test 1 mover'!$E$4+298,""),"")</f>
        <v/>
      </c>
      <c r="B300">
        <f>IF(A300="",0,IF(SUMPRODUCT((ISNUMBER('Test 1 mover'!$B$8:$B$17)+ISNUMBER('Test 1 mover'!$C$8:$C$17)&gt;0)*(IF(ISNUMBER('Test 1 mover'!$B$8:$B$17),'Test 1 mover'!$B$8:$B$17,'Test 1 mover'!$E$4)&lt;=A300)*(IF(ISNUMBER('Test 1 mover'!$C$8:$C$17),'Test 1 mover'!$C$8:$C$17,'Test 1 mover'!$F$4)&gt;=A300))&gt;0,1,0))</f>
        <v/>
      </c>
      <c r="C300">
        <f>IF(B300=0,0,IF(SUMPRODUCT((ISNUMBER('Test 1 mover'!$B$8:$B$17)+ISNUMBER('Test 1 mover'!$C$8:$C$17)&gt;0)*(ISNUMBER('Test 1 mover'!$B$8:$B$17)*('Test 1 mover'!$B$8:$B$17=A300)+ISNUMBER('Test 1 mover'!$C$8:$C$17)*('Test 1 mover'!$C$8:$C$17=A300)&gt;0))&gt;0,0,1))</f>
        <v/>
      </c>
      <c r="D300">
        <f>SUM(B$2:B300)</f>
        <v/>
      </c>
      <c r="E300">
        <f>SUM(C$2:C300)</f>
        <v/>
      </c>
    </row>
    <row r="301">
      <c r="A301" s="9">
        <f>IF(ISNUMBER('Test 1 mover'!$E$4),IF('Test 1 mover'!$E$4+299&lt;='Test 1 mover'!$F$4,'Test 1 mover'!$E$4+299,""),"")</f>
        <v/>
      </c>
      <c r="B301">
        <f>IF(A301="",0,IF(SUMPRODUCT((ISNUMBER('Test 1 mover'!$B$8:$B$17)+ISNUMBER('Test 1 mover'!$C$8:$C$17)&gt;0)*(IF(ISNUMBER('Test 1 mover'!$B$8:$B$17),'Test 1 mover'!$B$8:$B$17,'Test 1 mover'!$E$4)&lt;=A301)*(IF(ISNUMBER('Test 1 mover'!$C$8:$C$17),'Test 1 mover'!$C$8:$C$17,'Test 1 mover'!$F$4)&gt;=A301))&gt;0,1,0))</f>
        <v/>
      </c>
      <c r="C301">
        <f>IF(B301=0,0,IF(SUMPRODUCT((ISNUMBER('Test 1 mover'!$B$8:$B$17)+ISNUMBER('Test 1 mover'!$C$8:$C$17)&gt;0)*(ISNUMBER('Test 1 mover'!$B$8:$B$17)*('Test 1 mover'!$B$8:$B$17=A301)+ISNUMBER('Test 1 mover'!$C$8:$C$17)*('Test 1 mover'!$C$8:$C$17=A301)&gt;0))&gt;0,0,1))</f>
        <v/>
      </c>
      <c r="D301">
        <f>SUM(B$2:B301)</f>
        <v/>
      </c>
      <c r="E301">
        <f>SUM(C$2:C301)</f>
        <v/>
      </c>
    </row>
    <row r="302">
      <c r="A302" s="9">
        <f>IF(ISNUMBER('Test 1 mover'!$E$4),IF('Test 1 mover'!$E$4+300&lt;='Test 1 mover'!$F$4,'Test 1 mover'!$E$4+300,""),"")</f>
        <v/>
      </c>
      <c r="B302">
        <f>IF(A302="",0,IF(SUMPRODUCT((ISNUMBER('Test 1 mover'!$B$8:$B$17)+ISNUMBER('Test 1 mover'!$C$8:$C$17)&gt;0)*(IF(ISNUMBER('Test 1 mover'!$B$8:$B$17),'Test 1 mover'!$B$8:$B$17,'Test 1 mover'!$E$4)&lt;=A302)*(IF(ISNUMBER('Test 1 mover'!$C$8:$C$17),'Test 1 mover'!$C$8:$C$17,'Test 1 mover'!$F$4)&gt;=A302))&gt;0,1,0))</f>
        <v/>
      </c>
      <c r="C302">
        <f>IF(B302=0,0,IF(SUMPRODUCT((ISNUMBER('Test 1 mover'!$B$8:$B$17)+ISNUMBER('Test 1 mover'!$C$8:$C$17)&gt;0)*(ISNUMBER('Test 1 mover'!$B$8:$B$17)*('Test 1 mover'!$B$8:$B$17=A302)+ISNUMBER('Test 1 mover'!$C$8:$C$17)*('Test 1 mover'!$C$8:$C$17=A302)&gt;0))&gt;0,0,1))</f>
        <v/>
      </c>
      <c r="D302">
        <f>SUM(B$2:B302)</f>
        <v/>
      </c>
      <c r="E302">
        <f>SUM(C$2:C302)</f>
        <v/>
      </c>
    </row>
    <row r="303">
      <c r="A303" s="9">
        <f>IF(ISNUMBER('Test 1 mover'!$E$4),IF('Test 1 mover'!$E$4+301&lt;='Test 1 mover'!$F$4,'Test 1 mover'!$E$4+301,""),"")</f>
        <v/>
      </c>
      <c r="B303">
        <f>IF(A303="",0,IF(SUMPRODUCT((ISNUMBER('Test 1 mover'!$B$8:$B$17)+ISNUMBER('Test 1 mover'!$C$8:$C$17)&gt;0)*(IF(ISNUMBER('Test 1 mover'!$B$8:$B$17),'Test 1 mover'!$B$8:$B$17,'Test 1 mover'!$E$4)&lt;=A303)*(IF(ISNUMBER('Test 1 mover'!$C$8:$C$17),'Test 1 mover'!$C$8:$C$17,'Test 1 mover'!$F$4)&gt;=A303))&gt;0,1,0))</f>
        <v/>
      </c>
      <c r="C303">
        <f>IF(B303=0,0,IF(SUMPRODUCT((ISNUMBER('Test 1 mover'!$B$8:$B$17)+ISNUMBER('Test 1 mover'!$C$8:$C$17)&gt;0)*(ISNUMBER('Test 1 mover'!$B$8:$B$17)*('Test 1 mover'!$B$8:$B$17=A303)+ISNUMBER('Test 1 mover'!$C$8:$C$17)*('Test 1 mover'!$C$8:$C$17=A303)&gt;0))&gt;0,0,1))</f>
        <v/>
      </c>
      <c r="D303">
        <f>SUM(B$2:B303)</f>
        <v/>
      </c>
      <c r="E303">
        <f>SUM(C$2:C303)</f>
        <v/>
      </c>
    </row>
    <row r="304">
      <c r="A304" s="9">
        <f>IF(ISNUMBER('Test 1 mover'!$E$4),IF('Test 1 mover'!$E$4+302&lt;='Test 1 mover'!$F$4,'Test 1 mover'!$E$4+302,""),"")</f>
        <v/>
      </c>
      <c r="B304">
        <f>IF(A304="",0,IF(SUMPRODUCT((ISNUMBER('Test 1 mover'!$B$8:$B$17)+ISNUMBER('Test 1 mover'!$C$8:$C$17)&gt;0)*(IF(ISNUMBER('Test 1 mover'!$B$8:$B$17),'Test 1 mover'!$B$8:$B$17,'Test 1 mover'!$E$4)&lt;=A304)*(IF(ISNUMBER('Test 1 mover'!$C$8:$C$17),'Test 1 mover'!$C$8:$C$17,'Test 1 mover'!$F$4)&gt;=A304))&gt;0,1,0))</f>
        <v/>
      </c>
      <c r="C304">
        <f>IF(B304=0,0,IF(SUMPRODUCT((ISNUMBER('Test 1 mover'!$B$8:$B$17)+ISNUMBER('Test 1 mover'!$C$8:$C$17)&gt;0)*(ISNUMBER('Test 1 mover'!$B$8:$B$17)*('Test 1 mover'!$B$8:$B$17=A304)+ISNUMBER('Test 1 mover'!$C$8:$C$17)*('Test 1 mover'!$C$8:$C$17=A304)&gt;0))&gt;0,0,1))</f>
        <v/>
      </c>
      <c r="D304">
        <f>SUM(B$2:B304)</f>
        <v/>
      </c>
      <c r="E304">
        <f>SUM(C$2:C304)</f>
        <v/>
      </c>
    </row>
    <row r="305">
      <c r="A305" s="9">
        <f>IF(ISNUMBER('Test 1 mover'!$E$4),IF('Test 1 mover'!$E$4+303&lt;='Test 1 mover'!$F$4,'Test 1 mover'!$E$4+303,""),"")</f>
        <v/>
      </c>
      <c r="B305">
        <f>IF(A305="",0,IF(SUMPRODUCT((ISNUMBER('Test 1 mover'!$B$8:$B$17)+ISNUMBER('Test 1 mover'!$C$8:$C$17)&gt;0)*(IF(ISNUMBER('Test 1 mover'!$B$8:$B$17),'Test 1 mover'!$B$8:$B$17,'Test 1 mover'!$E$4)&lt;=A305)*(IF(ISNUMBER('Test 1 mover'!$C$8:$C$17),'Test 1 mover'!$C$8:$C$17,'Test 1 mover'!$F$4)&gt;=A305))&gt;0,1,0))</f>
        <v/>
      </c>
      <c r="C305">
        <f>IF(B305=0,0,IF(SUMPRODUCT((ISNUMBER('Test 1 mover'!$B$8:$B$17)+ISNUMBER('Test 1 mover'!$C$8:$C$17)&gt;0)*(ISNUMBER('Test 1 mover'!$B$8:$B$17)*('Test 1 mover'!$B$8:$B$17=A305)+ISNUMBER('Test 1 mover'!$C$8:$C$17)*('Test 1 mover'!$C$8:$C$17=A305)&gt;0))&gt;0,0,1))</f>
        <v/>
      </c>
      <c r="D305">
        <f>SUM(B$2:B305)</f>
        <v/>
      </c>
      <c r="E305">
        <f>SUM(C$2:C305)</f>
        <v/>
      </c>
    </row>
    <row r="306">
      <c r="A306" s="9">
        <f>IF(ISNUMBER('Test 1 mover'!$E$4),IF('Test 1 mover'!$E$4+304&lt;='Test 1 mover'!$F$4,'Test 1 mover'!$E$4+304,""),"")</f>
        <v/>
      </c>
      <c r="B306">
        <f>IF(A306="",0,IF(SUMPRODUCT((ISNUMBER('Test 1 mover'!$B$8:$B$17)+ISNUMBER('Test 1 mover'!$C$8:$C$17)&gt;0)*(IF(ISNUMBER('Test 1 mover'!$B$8:$B$17),'Test 1 mover'!$B$8:$B$17,'Test 1 mover'!$E$4)&lt;=A306)*(IF(ISNUMBER('Test 1 mover'!$C$8:$C$17),'Test 1 mover'!$C$8:$C$17,'Test 1 mover'!$F$4)&gt;=A306))&gt;0,1,0))</f>
        <v/>
      </c>
      <c r="C306">
        <f>IF(B306=0,0,IF(SUMPRODUCT((ISNUMBER('Test 1 mover'!$B$8:$B$17)+ISNUMBER('Test 1 mover'!$C$8:$C$17)&gt;0)*(ISNUMBER('Test 1 mover'!$B$8:$B$17)*('Test 1 mover'!$B$8:$B$17=A306)+ISNUMBER('Test 1 mover'!$C$8:$C$17)*('Test 1 mover'!$C$8:$C$17=A306)&gt;0))&gt;0,0,1))</f>
        <v/>
      </c>
      <c r="D306">
        <f>SUM(B$2:B306)</f>
        <v/>
      </c>
      <c r="E306">
        <f>SUM(C$2:C306)</f>
        <v/>
      </c>
    </row>
    <row r="307">
      <c r="A307" s="9">
        <f>IF(ISNUMBER('Test 1 mover'!$E$4),IF('Test 1 mover'!$E$4+305&lt;='Test 1 mover'!$F$4,'Test 1 mover'!$E$4+305,""),"")</f>
        <v/>
      </c>
      <c r="B307">
        <f>IF(A307="",0,IF(SUMPRODUCT((ISNUMBER('Test 1 mover'!$B$8:$B$17)+ISNUMBER('Test 1 mover'!$C$8:$C$17)&gt;0)*(IF(ISNUMBER('Test 1 mover'!$B$8:$B$17),'Test 1 mover'!$B$8:$B$17,'Test 1 mover'!$E$4)&lt;=A307)*(IF(ISNUMBER('Test 1 mover'!$C$8:$C$17),'Test 1 mover'!$C$8:$C$17,'Test 1 mover'!$F$4)&gt;=A307))&gt;0,1,0))</f>
        <v/>
      </c>
      <c r="C307">
        <f>IF(B307=0,0,IF(SUMPRODUCT((ISNUMBER('Test 1 mover'!$B$8:$B$17)+ISNUMBER('Test 1 mover'!$C$8:$C$17)&gt;0)*(ISNUMBER('Test 1 mover'!$B$8:$B$17)*('Test 1 mover'!$B$8:$B$17=A307)+ISNUMBER('Test 1 mover'!$C$8:$C$17)*('Test 1 mover'!$C$8:$C$17=A307)&gt;0))&gt;0,0,1))</f>
        <v/>
      </c>
      <c r="D307">
        <f>SUM(B$2:B307)</f>
        <v/>
      </c>
      <c r="E307">
        <f>SUM(C$2:C307)</f>
        <v/>
      </c>
    </row>
    <row r="308">
      <c r="A308" s="9">
        <f>IF(ISNUMBER('Test 1 mover'!$E$4),IF('Test 1 mover'!$E$4+306&lt;='Test 1 mover'!$F$4,'Test 1 mover'!$E$4+306,""),"")</f>
        <v/>
      </c>
      <c r="B308">
        <f>IF(A308="",0,IF(SUMPRODUCT((ISNUMBER('Test 1 mover'!$B$8:$B$17)+ISNUMBER('Test 1 mover'!$C$8:$C$17)&gt;0)*(IF(ISNUMBER('Test 1 mover'!$B$8:$B$17),'Test 1 mover'!$B$8:$B$17,'Test 1 mover'!$E$4)&lt;=A308)*(IF(ISNUMBER('Test 1 mover'!$C$8:$C$17),'Test 1 mover'!$C$8:$C$17,'Test 1 mover'!$F$4)&gt;=A308))&gt;0,1,0))</f>
        <v/>
      </c>
      <c r="C308">
        <f>IF(B308=0,0,IF(SUMPRODUCT((ISNUMBER('Test 1 mover'!$B$8:$B$17)+ISNUMBER('Test 1 mover'!$C$8:$C$17)&gt;0)*(ISNUMBER('Test 1 mover'!$B$8:$B$17)*('Test 1 mover'!$B$8:$B$17=A308)+ISNUMBER('Test 1 mover'!$C$8:$C$17)*('Test 1 mover'!$C$8:$C$17=A308)&gt;0))&gt;0,0,1))</f>
        <v/>
      </c>
      <c r="D308">
        <f>SUM(B$2:B308)</f>
        <v/>
      </c>
      <c r="E308">
        <f>SUM(C$2:C308)</f>
        <v/>
      </c>
    </row>
    <row r="309">
      <c r="A309" s="9">
        <f>IF(ISNUMBER('Test 1 mover'!$E$4),IF('Test 1 mover'!$E$4+307&lt;='Test 1 mover'!$F$4,'Test 1 mover'!$E$4+307,""),"")</f>
        <v/>
      </c>
      <c r="B309">
        <f>IF(A309="",0,IF(SUMPRODUCT((ISNUMBER('Test 1 mover'!$B$8:$B$17)+ISNUMBER('Test 1 mover'!$C$8:$C$17)&gt;0)*(IF(ISNUMBER('Test 1 mover'!$B$8:$B$17),'Test 1 mover'!$B$8:$B$17,'Test 1 mover'!$E$4)&lt;=A309)*(IF(ISNUMBER('Test 1 mover'!$C$8:$C$17),'Test 1 mover'!$C$8:$C$17,'Test 1 mover'!$F$4)&gt;=A309))&gt;0,1,0))</f>
        <v/>
      </c>
      <c r="C309">
        <f>IF(B309=0,0,IF(SUMPRODUCT((ISNUMBER('Test 1 mover'!$B$8:$B$17)+ISNUMBER('Test 1 mover'!$C$8:$C$17)&gt;0)*(ISNUMBER('Test 1 mover'!$B$8:$B$17)*('Test 1 mover'!$B$8:$B$17=A309)+ISNUMBER('Test 1 mover'!$C$8:$C$17)*('Test 1 mover'!$C$8:$C$17=A309)&gt;0))&gt;0,0,1))</f>
        <v/>
      </c>
      <c r="D309">
        <f>SUM(B$2:B309)</f>
        <v/>
      </c>
      <c r="E309">
        <f>SUM(C$2:C309)</f>
        <v/>
      </c>
    </row>
    <row r="310">
      <c r="A310" s="9">
        <f>IF(ISNUMBER('Test 1 mover'!$E$4),IF('Test 1 mover'!$E$4+308&lt;='Test 1 mover'!$F$4,'Test 1 mover'!$E$4+308,""),"")</f>
        <v/>
      </c>
      <c r="B310">
        <f>IF(A310="",0,IF(SUMPRODUCT((ISNUMBER('Test 1 mover'!$B$8:$B$17)+ISNUMBER('Test 1 mover'!$C$8:$C$17)&gt;0)*(IF(ISNUMBER('Test 1 mover'!$B$8:$B$17),'Test 1 mover'!$B$8:$B$17,'Test 1 mover'!$E$4)&lt;=A310)*(IF(ISNUMBER('Test 1 mover'!$C$8:$C$17),'Test 1 mover'!$C$8:$C$17,'Test 1 mover'!$F$4)&gt;=A310))&gt;0,1,0))</f>
        <v/>
      </c>
      <c r="C310">
        <f>IF(B310=0,0,IF(SUMPRODUCT((ISNUMBER('Test 1 mover'!$B$8:$B$17)+ISNUMBER('Test 1 mover'!$C$8:$C$17)&gt;0)*(ISNUMBER('Test 1 mover'!$B$8:$B$17)*('Test 1 mover'!$B$8:$B$17=A310)+ISNUMBER('Test 1 mover'!$C$8:$C$17)*('Test 1 mover'!$C$8:$C$17=A310)&gt;0))&gt;0,0,1))</f>
        <v/>
      </c>
      <c r="D310">
        <f>SUM(B$2:B310)</f>
        <v/>
      </c>
      <c r="E310">
        <f>SUM(C$2:C310)</f>
        <v/>
      </c>
    </row>
    <row r="311">
      <c r="A311" s="9">
        <f>IF(ISNUMBER('Test 1 mover'!$E$4),IF('Test 1 mover'!$E$4+309&lt;='Test 1 mover'!$F$4,'Test 1 mover'!$E$4+309,""),"")</f>
        <v/>
      </c>
      <c r="B311">
        <f>IF(A311="",0,IF(SUMPRODUCT((ISNUMBER('Test 1 mover'!$B$8:$B$17)+ISNUMBER('Test 1 mover'!$C$8:$C$17)&gt;0)*(IF(ISNUMBER('Test 1 mover'!$B$8:$B$17),'Test 1 mover'!$B$8:$B$17,'Test 1 mover'!$E$4)&lt;=A311)*(IF(ISNUMBER('Test 1 mover'!$C$8:$C$17),'Test 1 mover'!$C$8:$C$17,'Test 1 mover'!$F$4)&gt;=A311))&gt;0,1,0))</f>
        <v/>
      </c>
      <c r="C311">
        <f>IF(B311=0,0,IF(SUMPRODUCT((ISNUMBER('Test 1 mover'!$B$8:$B$17)+ISNUMBER('Test 1 mover'!$C$8:$C$17)&gt;0)*(ISNUMBER('Test 1 mover'!$B$8:$B$17)*('Test 1 mover'!$B$8:$B$17=A311)+ISNUMBER('Test 1 mover'!$C$8:$C$17)*('Test 1 mover'!$C$8:$C$17=A311)&gt;0))&gt;0,0,1))</f>
        <v/>
      </c>
      <c r="D311">
        <f>SUM(B$2:B311)</f>
        <v/>
      </c>
      <c r="E311">
        <f>SUM(C$2:C311)</f>
        <v/>
      </c>
    </row>
    <row r="312">
      <c r="A312" s="9">
        <f>IF(ISNUMBER('Test 1 mover'!$E$4),IF('Test 1 mover'!$E$4+310&lt;='Test 1 mover'!$F$4,'Test 1 mover'!$E$4+310,""),"")</f>
        <v/>
      </c>
      <c r="B312">
        <f>IF(A312="",0,IF(SUMPRODUCT((ISNUMBER('Test 1 mover'!$B$8:$B$17)+ISNUMBER('Test 1 mover'!$C$8:$C$17)&gt;0)*(IF(ISNUMBER('Test 1 mover'!$B$8:$B$17),'Test 1 mover'!$B$8:$B$17,'Test 1 mover'!$E$4)&lt;=A312)*(IF(ISNUMBER('Test 1 mover'!$C$8:$C$17),'Test 1 mover'!$C$8:$C$17,'Test 1 mover'!$F$4)&gt;=A312))&gt;0,1,0))</f>
        <v/>
      </c>
      <c r="C312">
        <f>IF(B312=0,0,IF(SUMPRODUCT((ISNUMBER('Test 1 mover'!$B$8:$B$17)+ISNUMBER('Test 1 mover'!$C$8:$C$17)&gt;0)*(ISNUMBER('Test 1 mover'!$B$8:$B$17)*('Test 1 mover'!$B$8:$B$17=A312)+ISNUMBER('Test 1 mover'!$C$8:$C$17)*('Test 1 mover'!$C$8:$C$17=A312)&gt;0))&gt;0,0,1))</f>
        <v/>
      </c>
      <c r="D312">
        <f>SUM(B$2:B312)</f>
        <v/>
      </c>
      <c r="E312">
        <f>SUM(C$2:C312)</f>
        <v/>
      </c>
    </row>
    <row r="313">
      <c r="A313" s="9">
        <f>IF(ISNUMBER('Test 1 mover'!$E$4),IF('Test 1 mover'!$E$4+311&lt;='Test 1 mover'!$F$4,'Test 1 mover'!$E$4+311,""),"")</f>
        <v/>
      </c>
      <c r="B313">
        <f>IF(A313="",0,IF(SUMPRODUCT((ISNUMBER('Test 1 mover'!$B$8:$B$17)+ISNUMBER('Test 1 mover'!$C$8:$C$17)&gt;0)*(IF(ISNUMBER('Test 1 mover'!$B$8:$B$17),'Test 1 mover'!$B$8:$B$17,'Test 1 mover'!$E$4)&lt;=A313)*(IF(ISNUMBER('Test 1 mover'!$C$8:$C$17),'Test 1 mover'!$C$8:$C$17,'Test 1 mover'!$F$4)&gt;=A313))&gt;0,1,0))</f>
        <v/>
      </c>
      <c r="C313">
        <f>IF(B313=0,0,IF(SUMPRODUCT((ISNUMBER('Test 1 mover'!$B$8:$B$17)+ISNUMBER('Test 1 mover'!$C$8:$C$17)&gt;0)*(ISNUMBER('Test 1 mover'!$B$8:$B$17)*('Test 1 mover'!$B$8:$B$17=A313)+ISNUMBER('Test 1 mover'!$C$8:$C$17)*('Test 1 mover'!$C$8:$C$17=A313)&gt;0))&gt;0,0,1))</f>
        <v/>
      </c>
      <c r="D313">
        <f>SUM(B$2:B313)</f>
        <v/>
      </c>
      <c r="E313">
        <f>SUM(C$2:C313)</f>
        <v/>
      </c>
    </row>
    <row r="314">
      <c r="A314" s="9">
        <f>IF(ISNUMBER('Test 1 mover'!$E$4),IF('Test 1 mover'!$E$4+312&lt;='Test 1 mover'!$F$4,'Test 1 mover'!$E$4+312,""),"")</f>
        <v/>
      </c>
      <c r="B314">
        <f>IF(A314="",0,IF(SUMPRODUCT((ISNUMBER('Test 1 mover'!$B$8:$B$17)+ISNUMBER('Test 1 mover'!$C$8:$C$17)&gt;0)*(IF(ISNUMBER('Test 1 mover'!$B$8:$B$17),'Test 1 mover'!$B$8:$B$17,'Test 1 mover'!$E$4)&lt;=A314)*(IF(ISNUMBER('Test 1 mover'!$C$8:$C$17),'Test 1 mover'!$C$8:$C$17,'Test 1 mover'!$F$4)&gt;=A314))&gt;0,1,0))</f>
        <v/>
      </c>
      <c r="C314">
        <f>IF(B314=0,0,IF(SUMPRODUCT((ISNUMBER('Test 1 mover'!$B$8:$B$17)+ISNUMBER('Test 1 mover'!$C$8:$C$17)&gt;0)*(ISNUMBER('Test 1 mover'!$B$8:$B$17)*('Test 1 mover'!$B$8:$B$17=A314)+ISNUMBER('Test 1 mover'!$C$8:$C$17)*('Test 1 mover'!$C$8:$C$17=A314)&gt;0))&gt;0,0,1))</f>
        <v/>
      </c>
      <c r="D314">
        <f>SUM(B$2:B314)</f>
        <v/>
      </c>
      <c r="E314">
        <f>SUM(C$2:C314)</f>
        <v/>
      </c>
    </row>
    <row r="315">
      <c r="A315" s="9">
        <f>IF(ISNUMBER('Test 1 mover'!$E$4),IF('Test 1 mover'!$E$4+313&lt;='Test 1 mover'!$F$4,'Test 1 mover'!$E$4+313,""),"")</f>
        <v/>
      </c>
      <c r="B315">
        <f>IF(A315="",0,IF(SUMPRODUCT((ISNUMBER('Test 1 mover'!$B$8:$B$17)+ISNUMBER('Test 1 mover'!$C$8:$C$17)&gt;0)*(IF(ISNUMBER('Test 1 mover'!$B$8:$B$17),'Test 1 mover'!$B$8:$B$17,'Test 1 mover'!$E$4)&lt;=A315)*(IF(ISNUMBER('Test 1 mover'!$C$8:$C$17),'Test 1 mover'!$C$8:$C$17,'Test 1 mover'!$F$4)&gt;=A315))&gt;0,1,0))</f>
        <v/>
      </c>
      <c r="C315">
        <f>IF(B315=0,0,IF(SUMPRODUCT((ISNUMBER('Test 1 mover'!$B$8:$B$17)+ISNUMBER('Test 1 mover'!$C$8:$C$17)&gt;0)*(ISNUMBER('Test 1 mover'!$B$8:$B$17)*('Test 1 mover'!$B$8:$B$17=A315)+ISNUMBER('Test 1 mover'!$C$8:$C$17)*('Test 1 mover'!$C$8:$C$17=A315)&gt;0))&gt;0,0,1))</f>
        <v/>
      </c>
      <c r="D315">
        <f>SUM(B$2:B315)</f>
        <v/>
      </c>
      <c r="E315">
        <f>SUM(C$2:C315)</f>
        <v/>
      </c>
    </row>
    <row r="316">
      <c r="A316" s="9">
        <f>IF(ISNUMBER('Test 1 mover'!$E$4),IF('Test 1 mover'!$E$4+314&lt;='Test 1 mover'!$F$4,'Test 1 mover'!$E$4+314,""),"")</f>
        <v/>
      </c>
      <c r="B316">
        <f>IF(A316="",0,IF(SUMPRODUCT((ISNUMBER('Test 1 mover'!$B$8:$B$17)+ISNUMBER('Test 1 mover'!$C$8:$C$17)&gt;0)*(IF(ISNUMBER('Test 1 mover'!$B$8:$B$17),'Test 1 mover'!$B$8:$B$17,'Test 1 mover'!$E$4)&lt;=A316)*(IF(ISNUMBER('Test 1 mover'!$C$8:$C$17),'Test 1 mover'!$C$8:$C$17,'Test 1 mover'!$F$4)&gt;=A316))&gt;0,1,0))</f>
        <v/>
      </c>
      <c r="C316">
        <f>IF(B316=0,0,IF(SUMPRODUCT((ISNUMBER('Test 1 mover'!$B$8:$B$17)+ISNUMBER('Test 1 mover'!$C$8:$C$17)&gt;0)*(ISNUMBER('Test 1 mover'!$B$8:$B$17)*('Test 1 mover'!$B$8:$B$17=A316)+ISNUMBER('Test 1 mover'!$C$8:$C$17)*('Test 1 mover'!$C$8:$C$17=A316)&gt;0))&gt;0,0,1))</f>
        <v/>
      </c>
      <c r="D316">
        <f>SUM(B$2:B316)</f>
        <v/>
      </c>
      <c r="E316">
        <f>SUM(C$2:C316)</f>
        <v/>
      </c>
    </row>
    <row r="317">
      <c r="A317" s="9">
        <f>IF(ISNUMBER('Test 1 mover'!$E$4),IF('Test 1 mover'!$E$4+315&lt;='Test 1 mover'!$F$4,'Test 1 mover'!$E$4+315,""),"")</f>
        <v/>
      </c>
      <c r="B317">
        <f>IF(A317="",0,IF(SUMPRODUCT((ISNUMBER('Test 1 mover'!$B$8:$B$17)+ISNUMBER('Test 1 mover'!$C$8:$C$17)&gt;0)*(IF(ISNUMBER('Test 1 mover'!$B$8:$B$17),'Test 1 mover'!$B$8:$B$17,'Test 1 mover'!$E$4)&lt;=A317)*(IF(ISNUMBER('Test 1 mover'!$C$8:$C$17),'Test 1 mover'!$C$8:$C$17,'Test 1 mover'!$F$4)&gt;=A317))&gt;0,1,0))</f>
        <v/>
      </c>
      <c r="C317">
        <f>IF(B317=0,0,IF(SUMPRODUCT((ISNUMBER('Test 1 mover'!$B$8:$B$17)+ISNUMBER('Test 1 mover'!$C$8:$C$17)&gt;0)*(ISNUMBER('Test 1 mover'!$B$8:$B$17)*('Test 1 mover'!$B$8:$B$17=A317)+ISNUMBER('Test 1 mover'!$C$8:$C$17)*('Test 1 mover'!$C$8:$C$17=A317)&gt;0))&gt;0,0,1))</f>
        <v/>
      </c>
      <c r="D317">
        <f>SUM(B$2:B317)</f>
        <v/>
      </c>
      <c r="E317">
        <f>SUM(C$2:C317)</f>
        <v/>
      </c>
    </row>
    <row r="318">
      <c r="A318" s="9">
        <f>IF(ISNUMBER('Test 1 mover'!$E$4),IF('Test 1 mover'!$E$4+316&lt;='Test 1 mover'!$F$4,'Test 1 mover'!$E$4+316,""),"")</f>
        <v/>
      </c>
      <c r="B318">
        <f>IF(A318="",0,IF(SUMPRODUCT((ISNUMBER('Test 1 mover'!$B$8:$B$17)+ISNUMBER('Test 1 mover'!$C$8:$C$17)&gt;0)*(IF(ISNUMBER('Test 1 mover'!$B$8:$B$17),'Test 1 mover'!$B$8:$B$17,'Test 1 mover'!$E$4)&lt;=A318)*(IF(ISNUMBER('Test 1 mover'!$C$8:$C$17),'Test 1 mover'!$C$8:$C$17,'Test 1 mover'!$F$4)&gt;=A318))&gt;0,1,0))</f>
        <v/>
      </c>
      <c r="C318">
        <f>IF(B318=0,0,IF(SUMPRODUCT((ISNUMBER('Test 1 mover'!$B$8:$B$17)+ISNUMBER('Test 1 mover'!$C$8:$C$17)&gt;0)*(ISNUMBER('Test 1 mover'!$B$8:$B$17)*('Test 1 mover'!$B$8:$B$17=A318)+ISNUMBER('Test 1 mover'!$C$8:$C$17)*('Test 1 mover'!$C$8:$C$17=A318)&gt;0))&gt;0,0,1))</f>
        <v/>
      </c>
      <c r="D318">
        <f>SUM(B$2:B318)</f>
        <v/>
      </c>
      <c r="E318">
        <f>SUM(C$2:C318)</f>
        <v/>
      </c>
    </row>
    <row r="319">
      <c r="A319" s="9">
        <f>IF(ISNUMBER('Test 1 mover'!$E$4),IF('Test 1 mover'!$E$4+317&lt;='Test 1 mover'!$F$4,'Test 1 mover'!$E$4+317,""),"")</f>
        <v/>
      </c>
      <c r="B319">
        <f>IF(A319="",0,IF(SUMPRODUCT((ISNUMBER('Test 1 mover'!$B$8:$B$17)+ISNUMBER('Test 1 mover'!$C$8:$C$17)&gt;0)*(IF(ISNUMBER('Test 1 mover'!$B$8:$B$17),'Test 1 mover'!$B$8:$B$17,'Test 1 mover'!$E$4)&lt;=A319)*(IF(ISNUMBER('Test 1 mover'!$C$8:$C$17),'Test 1 mover'!$C$8:$C$17,'Test 1 mover'!$F$4)&gt;=A319))&gt;0,1,0))</f>
        <v/>
      </c>
      <c r="C319">
        <f>IF(B319=0,0,IF(SUMPRODUCT((ISNUMBER('Test 1 mover'!$B$8:$B$17)+ISNUMBER('Test 1 mover'!$C$8:$C$17)&gt;0)*(ISNUMBER('Test 1 mover'!$B$8:$B$17)*('Test 1 mover'!$B$8:$B$17=A319)+ISNUMBER('Test 1 mover'!$C$8:$C$17)*('Test 1 mover'!$C$8:$C$17=A319)&gt;0))&gt;0,0,1))</f>
        <v/>
      </c>
      <c r="D319">
        <f>SUM(B$2:B319)</f>
        <v/>
      </c>
      <c r="E319">
        <f>SUM(C$2:C319)</f>
        <v/>
      </c>
    </row>
    <row r="320">
      <c r="A320" s="9">
        <f>IF(ISNUMBER('Test 1 mover'!$E$4),IF('Test 1 mover'!$E$4+318&lt;='Test 1 mover'!$F$4,'Test 1 mover'!$E$4+318,""),"")</f>
        <v/>
      </c>
      <c r="B320">
        <f>IF(A320="",0,IF(SUMPRODUCT((ISNUMBER('Test 1 mover'!$B$8:$B$17)+ISNUMBER('Test 1 mover'!$C$8:$C$17)&gt;0)*(IF(ISNUMBER('Test 1 mover'!$B$8:$B$17),'Test 1 mover'!$B$8:$B$17,'Test 1 mover'!$E$4)&lt;=A320)*(IF(ISNUMBER('Test 1 mover'!$C$8:$C$17),'Test 1 mover'!$C$8:$C$17,'Test 1 mover'!$F$4)&gt;=A320))&gt;0,1,0))</f>
        <v/>
      </c>
      <c r="C320">
        <f>IF(B320=0,0,IF(SUMPRODUCT((ISNUMBER('Test 1 mover'!$B$8:$B$17)+ISNUMBER('Test 1 mover'!$C$8:$C$17)&gt;0)*(ISNUMBER('Test 1 mover'!$B$8:$B$17)*('Test 1 mover'!$B$8:$B$17=A320)+ISNUMBER('Test 1 mover'!$C$8:$C$17)*('Test 1 mover'!$C$8:$C$17=A320)&gt;0))&gt;0,0,1))</f>
        <v/>
      </c>
      <c r="D320">
        <f>SUM(B$2:B320)</f>
        <v/>
      </c>
      <c r="E320">
        <f>SUM(C$2:C320)</f>
        <v/>
      </c>
    </row>
    <row r="321">
      <c r="A321" s="9">
        <f>IF(ISNUMBER('Test 1 mover'!$E$4),IF('Test 1 mover'!$E$4+319&lt;='Test 1 mover'!$F$4,'Test 1 mover'!$E$4+319,""),"")</f>
        <v/>
      </c>
      <c r="B321">
        <f>IF(A321="",0,IF(SUMPRODUCT((ISNUMBER('Test 1 mover'!$B$8:$B$17)+ISNUMBER('Test 1 mover'!$C$8:$C$17)&gt;0)*(IF(ISNUMBER('Test 1 mover'!$B$8:$B$17),'Test 1 mover'!$B$8:$B$17,'Test 1 mover'!$E$4)&lt;=A321)*(IF(ISNUMBER('Test 1 mover'!$C$8:$C$17),'Test 1 mover'!$C$8:$C$17,'Test 1 mover'!$F$4)&gt;=A321))&gt;0,1,0))</f>
        <v/>
      </c>
      <c r="C321">
        <f>IF(B321=0,0,IF(SUMPRODUCT((ISNUMBER('Test 1 mover'!$B$8:$B$17)+ISNUMBER('Test 1 mover'!$C$8:$C$17)&gt;0)*(ISNUMBER('Test 1 mover'!$B$8:$B$17)*('Test 1 mover'!$B$8:$B$17=A321)+ISNUMBER('Test 1 mover'!$C$8:$C$17)*('Test 1 mover'!$C$8:$C$17=A321)&gt;0))&gt;0,0,1))</f>
        <v/>
      </c>
      <c r="D321">
        <f>SUM(B$2:B321)</f>
        <v/>
      </c>
      <c r="E321">
        <f>SUM(C$2:C321)</f>
        <v/>
      </c>
    </row>
    <row r="322">
      <c r="A322" s="9">
        <f>IF(ISNUMBER('Test 1 mover'!$E$4),IF('Test 1 mover'!$E$4+320&lt;='Test 1 mover'!$F$4,'Test 1 mover'!$E$4+320,""),"")</f>
        <v/>
      </c>
      <c r="B322">
        <f>IF(A322="",0,IF(SUMPRODUCT((ISNUMBER('Test 1 mover'!$B$8:$B$17)+ISNUMBER('Test 1 mover'!$C$8:$C$17)&gt;0)*(IF(ISNUMBER('Test 1 mover'!$B$8:$B$17),'Test 1 mover'!$B$8:$B$17,'Test 1 mover'!$E$4)&lt;=A322)*(IF(ISNUMBER('Test 1 mover'!$C$8:$C$17),'Test 1 mover'!$C$8:$C$17,'Test 1 mover'!$F$4)&gt;=A322))&gt;0,1,0))</f>
        <v/>
      </c>
      <c r="C322">
        <f>IF(B322=0,0,IF(SUMPRODUCT((ISNUMBER('Test 1 mover'!$B$8:$B$17)+ISNUMBER('Test 1 mover'!$C$8:$C$17)&gt;0)*(ISNUMBER('Test 1 mover'!$B$8:$B$17)*('Test 1 mover'!$B$8:$B$17=A322)+ISNUMBER('Test 1 mover'!$C$8:$C$17)*('Test 1 mover'!$C$8:$C$17=A322)&gt;0))&gt;0,0,1))</f>
        <v/>
      </c>
      <c r="D322">
        <f>SUM(B$2:B322)</f>
        <v/>
      </c>
      <c r="E322">
        <f>SUM(C$2:C322)</f>
        <v/>
      </c>
    </row>
    <row r="323">
      <c r="A323" s="9">
        <f>IF(ISNUMBER('Test 1 mover'!$E$4),IF('Test 1 mover'!$E$4+321&lt;='Test 1 mover'!$F$4,'Test 1 mover'!$E$4+321,""),"")</f>
        <v/>
      </c>
      <c r="B323">
        <f>IF(A323="",0,IF(SUMPRODUCT((ISNUMBER('Test 1 mover'!$B$8:$B$17)+ISNUMBER('Test 1 mover'!$C$8:$C$17)&gt;0)*(IF(ISNUMBER('Test 1 mover'!$B$8:$B$17),'Test 1 mover'!$B$8:$B$17,'Test 1 mover'!$E$4)&lt;=A323)*(IF(ISNUMBER('Test 1 mover'!$C$8:$C$17),'Test 1 mover'!$C$8:$C$17,'Test 1 mover'!$F$4)&gt;=A323))&gt;0,1,0))</f>
        <v/>
      </c>
      <c r="C323">
        <f>IF(B323=0,0,IF(SUMPRODUCT((ISNUMBER('Test 1 mover'!$B$8:$B$17)+ISNUMBER('Test 1 mover'!$C$8:$C$17)&gt;0)*(ISNUMBER('Test 1 mover'!$B$8:$B$17)*('Test 1 mover'!$B$8:$B$17=A323)+ISNUMBER('Test 1 mover'!$C$8:$C$17)*('Test 1 mover'!$C$8:$C$17=A323)&gt;0))&gt;0,0,1))</f>
        <v/>
      </c>
      <c r="D323">
        <f>SUM(B$2:B323)</f>
        <v/>
      </c>
      <c r="E323">
        <f>SUM(C$2:C323)</f>
        <v/>
      </c>
    </row>
    <row r="324">
      <c r="A324" s="9">
        <f>IF(ISNUMBER('Test 1 mover'!$E$4),IF('Test 1 mover'!$E$4+322&lt;='Test 1 mover'!$F$4,'Test 1 mover'!$E$4+322,""),"")</f>
        <v/>
      </c>
      <c r="B324">
        <f>IF(A324="",0,IF(SUMPRODUCT((ISNUMBER('Test 1 mover'!$B$8:$B$17)+ISNUMBER('Test 1 mover'!$C$8:$C$17)&gt;0)*(IF(ISNUMBER('Test 1 mover'!$B$8:$B$17),'Test 1 mover'!$B$8:$B$17,'Test 1 mover'!$E$4)&lt;=A324)*(IF(ISNUMBER('Test 1 mover'!$C$8:$C$17),'Test 1 mover'!$C$8:$C$17,'Test 1 mover'!$F$4)&gt;=A324))&gt;0,1,0))</f>
        <v/>
      </c>
      <c r="C324">
        <f>IF(B324=0,0,IF(SUMPRODUCT((ISNUMBER('Test 1 mover'!$B$8:$B$17)+ISNUMBER('Test 1 mover'!$C$8:$C$17)&gt;0)*(ISNUMBER('Test 1 mover'!$B$8:$B$17)*('Test 1 mover'!$B$8:$B$17=A324)+ISNUMBER('Test 1 mover'!$C$8:$C$17)*('Test 1 mover'!$C$8:$C$17=A324)&gt;0))&gt;0,0,1))</f>
        <v/>
      </c>
      <c r="D324">
        <f>SUM(B$2:B324)</f>
        <v/>
      </c>
      <c r="E324">
        <f>SUM(C$2:C324)</f>
        <v/>
      </c>
    </row>
    <row r="325">
      <c r="A325" s="9">
        <f>IF(ISNUMBER('Test 1 mover'!$E$4),IF('Test 1 mover'!$E$4+323&lt;='Test 1 mover'!$F$4,'Test 1 mover'!$E$4+323,""),"")</f>
        <v/>
      </c>
      <c r="B325">
        <f>IF(A325="",0,IF(SUMPRODUCT((ISNUMBER('Test 1 mover'!$B$8:$B$17)+ISNUMBER('Test 1 mover'!$C$8:$C$17)&gt;0)*(IF(ISNUMBER('Test 1 mover'!$B$8:$B$17),'Test 1 mover'!$B$8:$B$17,'Test 1 mover'!$E$4)&lt;=A325)*(IF(ISNUMBER('Test 1 mover'!$C$8:$C$17),'Test 1 mover'!$C$8:$C$17,'Test 1 mover'!$F$4)&gt;=A325))&gt;0,1,0))</f>
        <v/>
      </c>
      <c r="C325">
        <f>IF(B325=0,0,IF(SUMPRODUCT((ISNUMBER('Test 1 mover'!$B$8:$B$17)+ISNUMBER('Test 1 mover'!$C$8:$C$17)&gt;0)*(ISNUMBER('Test 1 mover'!$B$8:$B$17)*('Test 1 mover'!$B$8:$B$17=A325)+ISNUMBER('Test 1 mover'!$C$8:$C$17)*('Test 1 mover'!$C$8:$C$17=A325)&gt;0))&gt;0,0,1))</f>
        <v/>
      </c>
      <c r="D325">
        <f>SUM(B$2:B325)</f>
        <v/>
      </c>
      <c r="E325">
        <f>SUM(C$2:C325)</f>
        <v/>
      </c>
    </row>
    <row r="326">
      <c r="A326" s="9">
        <f>IF(ISNUMBER('Test 1 mover'!$E$4),IF('Test 1 mover'!$E$4+324&lt;='Test 1 mover'!$F$4,'Test 1 mover'!$E$4+324,""),"")</f>
        <v/>
      </c>
      <c r="B326">
        <f>IF(A326="",0,IF(SUMPRODUCT((ISNUMBER('Test 1 mover'!$B$8:$B$17)+ISNUMBER('Test 1 mover'!$C$8:$C$17)&gt;0)*(IF(ISNUMBER('Test 1 mover'!$B$8:$B$17),'Test 1 mover'!$B$8:$B$17,'Test 1 mover'!$E$4)&lt;=A326)*(IF(ISNUMBER('Test 1 mover'!$C$8:$C$17),'Test 1 mover'!$C$8:$C$17,'Test 1 mover'!$F$4)&gt;=A326))&gt;0,1,0))</f>
        <v/>
      </c>
      <c r="C326">
        <f>IF(B326=0,0,IF(SUMPRODUCT((ISNUMBER('Test 1 mover'!$B$8:$B$17)+ISNUMBER('Test 1 mover'!$C$8:$C$17)&gt;0)*(ISNUMBER('Test 1 mover'!$B$8:$B$17)*('Test 1 mover'!$B$8:$B$17=A326)+ISNUMBER('Test 1 mover'!$C$8:$C$17)*('Test 1 mover'!$C$8:$C$17=A326)&gt;0))&gt;0,0,1))</f>
        <v/>
      </c>
      <c r="D326">
        <f>SUM(B$2:B326)</f>
        <v/>
      </c>
      <c r="E326">
        <f>SUM(C$2:C326)</f>
        <v/>
      </c>
    </row>
    <row r="327">
      <c r="A327" s="9">
        <f>IF(ISNUMBER('Test 1 mover'!$E$4),IF('Test 1 mover'!$E$4+325&lt;='Test 1 mover'!$F$4,'Test 1 mover'!$E$4+325,""),"")</f>
        <v/>
      </c>
      <c r="B327">
        <f>IF(A327="",0,IF(SUMPRODUCT((ISNUMBER('Test 1 mover'!$B$8:$B$17)+ISNUMBER('Test 1 mover'!$C$8:$C$17)&gt;0)*(IF(ISNUMBER('Test 1 mover'!$B$8:$B$17),'Test 1 mover'!$B$8:$B$17,'Test 1 mover'!$E$4)&lt;=A327)*(IF(ISNUMBER('Test 1 mover'!$C$8:$C$17),'Test 1 mover'!$C$8:$C$17,'Test 1 mover'!$F$4)&gt;=A327))&gt;0,1,0))</f>
        <v/>
      </c>
      <c r="C327">
        <f>IF(B327=0,0,IF(SUMPRODUCT((ISNUMBER('Test 1 mover'!$B$8:$B$17)+ISNUMBER('Test 1 mover'!$C$8:$C$17)&gt;0)*(ISNUMBER('Test 1 mover'!$B$8:$B$17)*('Test 1 mover'!$B$8:$B$17=A327)+ISNUMBER('Test 1 mover'!$C$8:$C$17)*('Test 1 mover'!$C$8:$C$17=A327)&gt;0))&gt;0,0,1))</f>
        <v/>
      </c>
      <c r="D327">
        <f>SUM(B$2:B327)</f>
        <v/>
      </c>
      <c r="E327">
        <f>SUM(C$2:C327)</f>
        <v/>
      </c>
    </row>
    <row r="328">
      <c r="A328" s="9">
        <f>IF(ISNUMBER('Test 1 mover'!$E$4),IF('Test 1 mover'!$E$4+326&lt;='Test 1 mover'!$F$4,'Test 1 mover'!$E$4+326,""),"")</f>
        <v/>
      </c>
      <c r="B328">
        <f>IF(A328="",0,IF(SUMPRODUCT((ISNUMBER('Test 1 mover'!$B$8:$B$17)+ISNUMBER('Test 1 mover'!$C$8:$C$17)&gt;0)*(IF(ISNUMBER('Test 1 mover'!$B$8:$B$17),'Test 1 mover'!$B$8:$B$17,'Test 1 mover'!$E$4)&lt;=A328)*(IF(ISNUMBER('Test 1 mover'!$C$8:$C$17),'Test 1 mover'!$C$8:$C$17,'Test 1 mover'!$F$4)&gt;=A328))&gt;0,1,0))</f>
        <v/>
      </c>
      <c r="C328">
        <f>IF(B328=0,0,IF(SUMPRODUCT((ISNUMBER('Test 1 mover'!$B$8:$B$17)+ISNUMBER('Test 1 mover'!$C$8:$C$17)&gt;0)*(ISNUMBER('Test 1 mover'!$B$8:$B$17)*('Test 1 mover'!$B$8:$B$17=A328)+ISNUMBER('Test 1 mover'!$C$8:$C$17)*('Test 1 mover'!$C$8:$C$17=A328)&gt;0))&gt;0,0,1))</f>
        <v/>
      </c>
      <c r="D328">
        <f>SUM(B$2:B328)</f>
        <v/>
      </c>
      <c r="E328">
        <f>SUM(C$2:C328)</f>
        <v/>
      </c>
    </row>
    <row r="329">
      <c r="A329" s="9">
        <f>IF(ISNUMBER('Test 1 mover'!$E$4),IF('Test 1 mover'!$E$4+327&lt;='Test 1 mover'!$F$4,'Test 1 mover'!$E$4+327,""),"")</f>
        <v/>
      </c>
      <c r="B329">
        <f>IF(A329="",0,IF(SUMPRODUCT((ISNUMBER('Test 1 mover'!$B$8:$B$17)+ISNUMBER('Test 1 mover'!$C$8:$C$17)&gt;0)*(IF(ISNUMBER('Test 1 mover'!$B$8:$B$17),'Test 1 mover'!$B$8:$B$17,'Test 1 mover'!$E$4)&lt;=A329)*(IF(ISNUMBER('Test 1 mover'!$C$8:$C$17),'Test 1 mover'!$C$8:$C$17,'Test 1 mover'!$F$4)&gt;=A329))&gt;0,1,0))</f>
        <v/>
      </c>
      <c r="C329">
        <f>IF(B329=0,0,IF(SUMPRODUCT((ISNUMBER('Test 1 mover'!$B$8:$B$17)+ISNUMBER('Test 1 mover'!$C$8:$C$17)&gt;0)*(ISNUMBER('Test 1 mover'!$B$8:$B$17)*('Test 1 mover'!$B$8:$B$17=A329)+ISNUMBER('Test 1 mover'!$C$8:$C$17)*('Test 1 mover'!$C$8:$C$17=A329)&gt;0))&gt;0,0,1))</f>
        <v/>
      </c>
      <c r="D329">
        <f>SUM(B$2:B329)</f>
        <v/>
      </c>
      <c r="E329">
        <f>SUM(C$2:C329)</f>
        <v/>
      </c>
    </row>
    <row r="330">
      <c r="A330" s="9">
        <f>IF(ISNUMBER('Test 1 mover'!$E$4),IF('Test 1 mover'!$E$4+328&lt;='Test 1 mover'!$F$4,'Test 1 mover'!$E$4+328,""),"")</f>
        <v/>
      </c>
      <c r="B330">
        <f>IF(A330="",0,IF(SUMPRODUCT((ISNUMBER('Test 1 mover'!$B$8:$B$17)+ISNUMBER('Test 1 mover'!$C$8:$C$17)&gt;0)*(IF(ISNUMBER('Test 1 mover'!$B$8:$B$17),'Test 1 mover'!$B$8:$B$17,'Test 1 mover'!$E$4)&lt;=A330)*(IF(ISNUMBER('Test 1 mover'!$C$8:$C$17),'Test 1 mover'!$C$8:$C$17,'Test 1 mover'!$F$4)&gt;=A330))&gt;0,1,0))</f>
        <v/>
      </c>
      <c r="C330">
        <f>IF(B330=0,0,IF(SUMPRODUCT((ISNUMBER('Test 1 mover'!$B$8:$B$17)+ISNUMBER('Test 1 mover'!$C$8:$C$17)&gt;0)*(ISNUMBER('Test 1 mover'!$B$8:$B$17)*('Test 1 mover'!$B$8:$B$17=A330)+ISNUMBER('Test 1 mover'!$C$8:$C$17)*('Test 1 mover'!$C$8:$C$17=A330)&gt;0))&gt;0,0,1))</f>
        <v/>
      </c>
      <c r="D330">
        <f>SUM(B$2:B330)</f>
        <v/>
      </c>
      <c r="E330">
        <f>SUM(C$2:C330)</f>
        <v/>
      </c>
    </row>
    <row r="331">
      <c r="A331" s="9">
        <f>IF(ISNUMBER('Test 1 mover'!$E$4),IF('Test 1 mover'!$E$4+329&lt;='Test 1 mover'!$F$4,'Test 1 mover'!$E$4+329,""),"")</f>
        <v/>
      </c>
      <c r="B331">
        <f>IF(A331="",0,IF(SUMPRODUCT((ISNUMBER('Test 1 mover'!$B$8:$B$17)+ISNUMBER('Test 1 mover'!$C$8:$C$17)&gt;0)*(IF(ISNUMBER('Test 1 mover'!$B$8:$B$17),'Test 1 mover'!$B$8:$B$17,'Test 1 mover'!$E$4)&lt;=A331)*(IF(ISNUMBER('Test 1 mover'!$C$8:$C$17),'Test 1 mover'!$C$8:$C$17,'Test 1 mover'!$F$4)&gt;=A331))&gt;0,1,0))</f>
        <v/>
      </c>
      <c r="C331">
        <f>IF(B331=0,0,IF(SUMPRODUCT((ISNUMBER('Test 1 mover'!$B$8:$B$17)+ISNUMBER('Test 1 mover'!$C$8:$C$17)&gt;0)*(ISNUMBER('Test 1 mover'!$B$8:$B$17)*('Test 1 mover'!$B$8:$B$17=A331)+ISNUMBER('Test 1 mover'!$C$8:$C$17)*('Test 1 mover'!$C$8:$C$17=A331)&gt;0))&gt;0,0,1))</f>
        <v/>
      </c>
      <c r="D331">
        <f>SUM(B$2:B331)</f>
        <v/>
      </c>
      <c r="E331">
        <f>SUM(C$2:C331)</f>
        <v/>
      </c>
    </row>
    <row r="332">
      <c r="A332" s="9">
        <f>IF(ISNUMBER('Test 1 mover'!$E$4),IF('Test 1 mover'!$E$4+330&lt;='Test 1 mover'!$F$4,'Test 1 mover'!$E$4+330,""),"")</f>
        <v/>
      </c>
      <c r="B332">
        <f>IF(A332="",0,IF(SUMPRODUCT((ISNUMBER('Test 1 mover'!$B$8:$B$17)+ISNUMBER('Test 1 mover'!$C$8:$C$17)&gt;0)*(IF(ISNUMBER('Test 1 mover'!$B$8:$B$17),'Test 1 mover'!$B$8:$B$17,'Test 1 mover'!$E$4)&lt;=A332)*(IF(ISNUMBER('Test 1 mover'!$C$8:$C$17),'Test 1 mover'!$C$8:$C$17,'Test 1 mover'!$F$4)&gt;=A332))&gt;0,1,0))</f>
        <v/>
      </c>
      <c r="C332">
        <f>IF(B332=0,0,IF(SUMPRODUCT((ISNUMBER('Test 1 mover'!$B$8:$B$17)+ISNUMBER('Test 1 mover'!$C$8:$C$17)&gt;0)*(ISNUMBER('Test 1 mover'!$B$8:$B$17)*('Test 1 mover'!$B$8:$B$17=A332)+ISNUMBER('Test 1 mover'!$C$8:$C$17)*('Test 1 mover'!$C$8:$C$17=A332)&gt;0))&gt;0,0,1))</f>
        <v/>
      </c>
      <c r="D332">
        <f>SUM(B$2:B332)</f>
        <v/>
      </c>
      <c r="E332">
        <f>SUM(C$2:C332)</f>
        <v/>
      </c>
    </row>
    <row r="333">
      <c r="A333" s="9">
        <f>IF(ISNUMBER('Test 1 mover'!$E$4),IF('Test 1 mover'!$E$4+331&lt;='Test 1 mover'!$F$4,'Test 1 mover'!$E$4+331,""),"")</f>
        <v/>
      </c>
      <c r="B333">
        <f>IF(A333="",0,IF(SUMPRODUCT((ISNUMBER('Test 1 mover'!$B$8:$B$17)+ISNUMBER('Test 1 mover'!$C$8:$C$17)&gt;0)*(IF(ISNUMBER('Test 1 mover'!$B$8:$B$17),'Test 1 mover'!$B$8:$B$17,'Test 1 mover'!$E$4)&lt;=A333)*(IF(ISNUMBER('Test 1 mover'!$C$8:$C$17),'Test 1 mover'!$C$8:$C$17,'Test 1 mover'!$F$4)&gt;=A333))&gt;0,1,0))</f>
        <v/>
      </c>
      <c r="C333">
        <f>IF(B333=0,0,IF(SUMPRODUCT((ISNUMBER('Test 1 mover'!$B$8:$B$17)+ISNUMBER('Test 1 mover'!$C$8:$C$17)&gt;0)*(ISNUMBER('Test 1 mover'!$B$8:$B$17)*('Test 1 mover'!$B$8:$B$17=A333)+ISNUMBER('Test 1 mover'!$C$8:$C$17)*('Test 1 mover'!$C$8:$C$17=A333)&gt;0))&gt;0,0,1))</f>
        <v/>
      </c>
      <c r="D333">
        <f>SUM(B$2:B333)</f>
        <v/>
      </c>
      <c r="E333">
        <f>SUM(C$2:C333)</f>
        <v/>
      </c>
    </row>
    <row r="334">
      <c r="A334" s="9">
        <f>IF(ISNUMBER('Test 1 mover'!$E$4),IF('Test 1 mover'!$E$4+332&lt;='Test 1 mover'!$F$4,'Test 1 mover'!$E$4+332,""),"")</f>
        <v/>
      </c>
      <c r="B334">
        <f>IF(A334="",0,IF(SUMPRODUCT((ISNUMBER('Test 1 mover'!$B$8:$B$17)+ISNUMBER('Test 1 mover'!$C$8:$C$17)&gt;0)*(IF(ISNUMBER('Test 1 mover'!$B$8:$B$17),'Test 1 mover'!$B$8:$B$17,'Test 1 mover'!$E$4)&lt;=A334)*(IF(ISNUMBER('Test 1 mover'!$C$8:$C$17),'Test 1 mover'!$C$8:$C$17,'Test 1 mover'!$F$4)&gt;=A334))&gt;0,1,0))</f>
        <v/>
      </c>
      <c r="C334">
        <f>IF(B334=0,0,IF(SUMPRODUCT((ISNUMBER('Test 1 mover'!$B$8:$B$17)+ISNUMBER('Test 1 mover'!$C$8:$C$17)&gt;0)*(ISNUMBER('Test 1 mover'!$B$8:$B$17)*('Test 1 mover'!$B$8:$B$17=A334)+ISNUMBER('Test 1 mover'!$C$8:$C$17)*('Test 1 mover'!$C$8:$C$17=A334)&gt;0))&gt;0,0,1))</f>
        <v/>
      </c>
      <c r="D334">
        <f>SUM(B$2:B334)</f>
        <v/>
      </c>
      <c r="E334">
        <f>SUM(C$2:C334)</f>
        <v/>
      </c>
    </row>
    <row r="335">
      <c r="A335" s="9">
        <f>IF(ISNUMBER('Test 1 mover'!$E$4),IF('Test 1 mover'!$E$4+333&lt;='Test 1 mover'!$F$4,'Test 1 mover'!$E$4+333,""),"")</f>
        <v/>
      </c>
      <c r="B335">
        <f>IF(A335="",0,IF(SUMPRODUCT((ISNUMBER('Test 1 mover'!$B$8:$B$17)+ISNUMBER('Test 1 mover'!$C$8:$C$17)&gt;0)*(IF(ISNUMBER('Test 1 mover'!$B$8:$B$17),'Test 1 mover'!$B$8:$B$17,'Test 1 mover'!$E$4)&lt;=A335)*(IF(ISNUMBER('Test 1 mover'!$C$8:$C$17),'Test 1 mover'!$C$8:$C$17,'Test 1 mover'!$F$4)&gt;=A335))&gt;0,1,0))</f>
        <v/>
      </c>
      <c r="C335">
        <f>IF(B335=0,0,IF(SUMPRODUCT((ISNUMBER('Test 1 mover'!$B$8:$B$17)+ISNUMBER('Test 1 mover'!$C$8:$C$17)&gt;0)*(ISNUMBER('Test 1 mover'!$B$8:$B$17)*('Test 1 mover'!$B$8:$B$17=A335)+ISNUMBER('Test 1 mover'!$C$8:$C$17)*('Test 1 mover'!$C$8:$C$17=A335)&gt;0))&gt;0,0,1))</f>
        <v/>
      </c>
      <c r="D335">
        <f>SUM(B$2:B335)</f>
        <v/>
      </c>
      <c r="E335">
        <f>SUM(C$2:C335)</f>
        <v/>
      </c>
    </row>
    <row r="336">
      <c r="A336" s="9">
        <f>IF(ISNUMBER('Test 1 mover'!$E$4),IF('Test 1 mover'!$E$4+334&lt;='Test 1 mover'!$F$4,'Test 1 mover'!$E$4+334,""),"")</f>
        <v/>
      </c>
      <c r="B336">
        <f>IF(A336="",0,IF(SUMPRODUCT((ISNUMBER('Test 1 mover'!$B$8:$B$17)+ISNUMBER('Test 1 mover'!$C$8:$C$17)&gt;0)*(IF(ISNUMBER('Test 1 mover'!$B$8:$B$17),'Test 1 mover'!$B$8:$B$17,'Test 1 mover'!$E$4)&lt;=A336)*(IF(ISNUMBER('Test 1 mover'!$C$8:$C$17),'Test 1 mover'!$C$8:$C$17,'Test 1 mover'!$F$4)&gt;=A336))&gt;0,1,0))</f>
        <v/>
      </c>
      <c r="C336">
        <f>IF(B336=0,0,IF(SUMPRODUCT((ISNUMBER('Test 1 mover'!$B$8:$B$17)+ISNUMBER('Test 1 mover'!$C$8:$C$17)&gt;0)*(ISNUMBER('Test 1 mover'!$B$8:$B$17)*('Test 1 mover'!$B$8:$B$17=A336)+ISNUMBER('Test 1 mover'!$C$8:$C$17)*('Test 1 mover'!$C$8:$C$17=A336)&gt;0))&gt;0,0,1))</f>
        <v/>
      </c>
      <c r="D336">
        <f>SUM(B$2:B336)</f>
        <v/>
      </c>
      <c r="E336">
        <f>SUM(C$2:C336)</f>
        <v/>
      </c>
    </row>
    <row r="337">
      <c r="A337" s="9">
        <f>IF(ISNUMBER('Test 1 mover'!$E$4),IF('Test 1 mover'!$E$4+335&lt;='Test 1 mover'!$F$4,'Test 1 mover'!$E$4+335,""),"")</f>
        <v/>
      </c>
      <c r="B337">
        <f>IF(A337="",0,IF(SUMPRODUCT((ISNUMBER('Test 1 mover'!$B$8:$B$17)+ISNUMBER('Test 1 mover'!$C$8:$C$17)&gt;0)*(IF(ISNUMBER('Test 1 mover'!$B$8:$B$17),'Test 1 mover'!$B$8:$B$17,'Test 1 mover'!$E$4)&lt;=A337)*(IF(ISNUMBER('Test 1 mover'!$C$8:$C$17),'Test 1 mover'!$C$8:$C$17,'Test 1 mover'!$F$4)&gt;=A337))&gt;0,1,0))</f>
        <v/>
      </c>
      <c r="C337">
        <f>IF(B337=0,0,IF(SUMPRODUCT((ISNUMBER('Test 1 mover'!$B$8:$B$17)+ISNUMBER('Test 1 mover'!$C$8:$C$17)&gt;0)*(ISNUMBER('Test 1 mover'!$B$8:$B$17)*('Test 1 mover'!$B$8:$B$17=A337)+ISNUMBER('Test 1 mover'!$C$8:$C$17)*('Test 1 mover'!$C$8:$C$17=A337)&gt;0))&gt;0,0,1))</f>
        <v/>
      </c>
      <c r="D337">
        <f>SUM(B$2:B337)</f>
        <v/>
      </c>
      <c r="E337">
        <f>SUM(C$2:C337)</f>
        <v/>
      </c>
    </row>
    <row r="338">
      <c r="A338" s="9">
        <f>IF(ISNUMBER('Test 1 mover'!$E$4),IF('Test 1 mover'!$E$4+336&lt;='Test 1 mover'!$F$4,'Test 1 mover'!$E$4+336,""),"")</f>
        <v/>
      </c>
      <c r="B338">
        <f>IF(A338="",0,IF(SUMPRODUCT((ISNUMBER('Test 1 mover'!$B$8:$B$17)+ISNUMBER('Test 1 mover'!$C$8:$C$17)&gt;0)*(IF(ISNUMBER('Test 1 mover'!$B$8:$B$17),'Test 1 mover'!$B$8:$B$17,'Test 1 mover'!$E$4)&lt;=A338)*(IF(ISNUMBER('Test 1 mover'!$C$8:$C$17),'Test 1 mover'!$C$8:$C$17,'Test 1 mover'!$F$4)&gt;=A338))&gt;0,1,0))</f>
        <v/>
      </c>
      <c r="C338">
        <f>IF(B338=0,0,IF(SUMPRODUCT((ISNUMBER('Test 1 mover'!$B$8:$B$17)+ISNUMBER('Test 1 mover'!$C$8:$C$17)&gt;0)*(ISNUMBER('Test 1 mover'!$B$8:$B$17)*('Test 1 mover'!$B$8:$B$17=A338)+ISNUMBER('Test 1 mover'!$C$8:$C$17)*('Test 1 mover'!$C$8:$C$17=A338)&gt;0))&gt;0,0,1))</f>
        <v/>
      </c>
      <c r="D338">
        <f>SUM(B$2:B338)</f>
        <v/>
      </c>
      <c r="E338">
        <f>SUM(C$2:C338)</f>
        <v/>
      </c>
    </row>
    <row r="339">
      <c r="A339" s="9">
        <f>IF(ISNUMBER('Test 1 mover'!$E$4),IF('Test 1 mover'!$E$4+337&lt;='Test 1 mover'!$F$4,'Test 1 mover'!$E$4+337,""),"")</f>
        <v/>
      </c>
      <c r="B339">
        <f>IF(A339="",0,IF(SUMPRODUCT((ISNUMBER('Test 1 mover'!$B$8:$B$17)+ISNUMBER('Test 1 mover'!$C$8:$C$17)&gt;0)*(IF(ISNUMBER('Test 1 mover'!$B$8:$B$17),'Test 1 mover'!$B$8:$B$17,'Test 1 mover'!$E$4)&lt;=A339)*(IF(ISNUMBER('Test 1 mover'!$C$8:$C$17),'Test 1 mover'!$C$8:$C$17,'Test 1 mover'!$F$4)&gt;=A339))&gt;0,1,0))</f>
        <v/>
      </c>
      <c r="C339">
        <f>IF(B339=0,0,IF(SUMPRODUCT((ISNUMBER('Test 1 mover'!$B$8:$B$17)+ISNUMBER('Test 1 mover'!$C$8:$C$17)&gt;0)*(ISNUMBER('Test 1 mover'!$B$8:$B$17)*('Test 1 mover'!$B$8:$B$17=A339)+ISNUMBER('Test 1 mover'!$C$8:$C$17)*('Test 1 mover'!$C$8:$C$17=A339)&gt;0))&gt;0,0,1))</f>
        <v/>
      </c>
      <c r="D339">
        <f>SUM(B$2:B339)</f>
        <v/>
      </c>
      <c r="E339">
        <f>SUM(C$2:C339)</f>
        <v/>
      </c>
    </row>
    <row r="340">
      <c r="A340" s="9">
        <f>IF(ISNUMBER('Test 1 mover'!$E$4),IF('Test 1 mover'!$E$4+338&lt;='Test 1 mover'!$F$4,'Test 1 mover'!$E$4+338,""),"")</f>
        <v/>
      </c>
      <c r="B340">
        <f>IF(A340="",0,IF(SUMPRODUCT((ISNUMBER('Test 1 mover'!$B$8:$B$17)+ISNUMBER('Test 1 mover'!$C$8:$C$17)&gt;0)*(IF(ISNUMBER('Test 1 mover'!$B$8:$B$17),'Test 1 mover'!$B$8:$B$17,'Test 1 mover'!$E$4)&lt;=A340)*(IF(ISNUMBER('Test 1 mover'!$C$8:$C$17),'Test 1 mover'!$C$8:$C$17,'Test 1 mover'!$F$4)&gt;=A340))&gt;0,1,0))</f>
        <v/>
      </c>
      <c r="C340">
        <f>IF(B340=0,0,IF(SUMPRODUCT((ISNUMBER('Test 1 mover'!$B$8:$B$17)+ISNUMBER('Test 1 mover'!$C$8:$C$17)&gt;0)*(ISNUMBER('Test 1 mover'!$B$8:$B$17)*('Test 1 mover'!$B$8:$B$17=A340)+ISNUMBER('Test 1 mover'!$C$8:$C$17)*('Test 1 mover'!$C$8:$C$17=A340)&gt;0))&gt;0,0,1))</f>
        <v/>
      </c>
      <c r="D340">
        <f>SUM(B$2:B340)</f>
        <v/>
      </c>
      <c r="E340">
        <f>SUM(C$2:C340)</f>
        <v/>
      </c>
    </row>
    <row r="341">
      <c r="A341" s="9">
        <f>IF(ISNUMBER('Test 1 mover'!$E$4),IF('Test 1 mover'!$E$4+339&lt;='Test 1 mover'!$F$4,'Test 1 mover'!$E$4+339,""),"")</f>
        <v/>
      </c>
      <c r="B341">
        <f>IF(A341="",0,IF(SUMPRODUCT((ISNUMBER('Test 1 mover'!$B$8:$B$17)+ISNUMBER('Test 1 mover'!$C$8:$C$17)&gt;0)*(IF(ISNUMBER('Test 1 mover'!$B$8:$B$17),'Test 1 mover'!$B$8:$B$17,'Test 1 mover'!$E$4)&lt;=A341)*(IF(ISNUMBER('Test 1 mover'!$C$8:$C$17),'Test 1 mover'!$C$8:$C$17,'Test 1 mover'!$F$4)&gt;=A341))&gt;0,1,0))</f>
        <v/>
      </c>
      <c r="C341">
        <f>IF(B341=0,0,IF(SUMPRODUCT((ISNUMBER('Test 1 mover'!$B$8:$B$17)+ISNUMBER('Test 1 mover'!$C$8:$C$17)&gt;0)*(ISNUMBER('Test 1 mover'!$B$8:$B$17)*('Test 1 mover'!$B$8:$B$17=A341)+ISNUMBER('Test 1 mover'!$C$8:$C$17)*('Test 1 mover'!$C$8:$C$17=A341)&gt;0))&gt;0,0,1))</f>
        <v/>
      </c>
      <c r="D341">
        <f>SUM(B$2:B341)</f>
        <v/>
      </c>
      <c r="E341">
        <f>SUM(C$2:C341)</f>
        <v/>
      </c>
    </row>
    <row r="342">
      <c r="A342" s="9">
        <f>IF(ISNUMBER('Test 1 mover'!$E$4),IF('Test 1 mover'!$E$4+340&lt;='Test 1 mover'!$F$4,'Test 1 mover'!$E$4+340,""),"")</f>
        <v/>
      </c>
      <c r="B342">
        <f>IF(A342="",0,IF(SUMPRODUCT((ISNUMBER('Test 1 mover'!$B$8:$B$17)+ISNUMBER('Test 1 mover'!$C$8:$C$17)&gt;0)*(IF(ISNUMBER('Test 1 mover'!$B$8:$B$17),'Test 1 mover'!$B$8:$B$17,'Test 1 mover'!$E$4)&lt;=A342)*(IF(ISNUMBER('Test 1 mover'!$C$8:$C$17),'Test 1 mover'!$C$8:$C$17,'Test 1 mover'!$F$4)&gt;=A342))&gt;0,1,0))</f>
        <v/>
      </c>
      <c r="C342">
        <f>IF(B342=0,0,IF(SUMPRODUCT((ISNUMBER('Test 1 mover'!$B$8:$B$17)+ISNUMBER('Test 1 mover'!$C$8:$C$17)&gt;0)*(ISNUMBER('Test 1 mover'!$B$8:$B$17)*('Test 1 mover'!$B$8:$B$17=A342)+ISNUMBER('Test 1 mover'!$C$8:$C$17)*('Test 1 mover'!$C$8:$C$17=A342)&gt;0))&gt;0,0,1))</f>
        <v/>
      </c>
      <c r="D342">
        <f>SUM(B$2:B342)</f>
        <v/>
      </c>
      <c r="E342">
        <f>SUM(C$2:C342)</f>
        <v/>
      </c>
    </row>
    <row r="343">
      <c r="A343" s="9">
        <f>IF(ISNUMBER('Test 1 mover'!$E$4),IF('Test 1 mover'!$E$4+341&lt;='Test 1 mover'!$F$4,'Test 1 mover'!$E$4+341,""),"")</f>
        <v/>
      </c>
      <c r="B343">
        <f>IF(A343="",0,IF(SUMPRODUCT((ISNUMBER('Test 1 mover'!$B$8:$B$17)+ISNUMBER('Test 1 mover'!$C$8:$C$17)&gt;0)*(IF(ISNUMBER('Test 1 mover'!$B$8:$B$17),'Test 1 mover'!$B$8:$B$17,'Test 1 mover'!$E$4)&lt;=A343)*(IF(ISNUMBER('Test 1 mover'!$C$8:$C$17),'Test 1 mover'!$C$8:$C$17,'Test 1 mover'!$F$4)&gt;=A343))&gt;0,1,0))</f>
        <v/>
      </c>
      <c r="C343">
        <f>IF(B343=0,0,IF(SUMPRODUCT((ISNUMBER('Test 1 mover'!$B$8:$B$17)+ISNUMBER('Test 1 mover'!$C$8:$C$17)&gt;0)*(ISNUMBER('Test 1 mover'!$B$8:$B$17)*('Test 1 mover'!$B$8:$B$17=A343)+ISNUMBER('Test 1 mover'!$C$8:$C$17)*('Test 1 mover'!$C$8:$C$17=A343)&gt;0))&gt;0,0,1))</f>
        <v/>
      </c>
      <c r="D343">
        <f>SUM(B$2:B343)</f>
        <v/>
      </c>
      <c r="E343">
        <f>SUM(C$2:C343)</f>
        <v/>
      </c>
    </row>
    <row r="344">
      <c r="A344" s="9">
        <f>IF(ISNUMBER('Test 1 mover'!$E$4),IF('Test 1 mover'!$E$4+342&lt;='Test 1 mover'!$F$4,'Test 1 mover'!$E$4+342,""),"")</f>
        <v/>
      </c>
      <c r="B344">
        <f>IF(A344="",0,IF(SUMPRODUCT((ISNUMBER('Test 1 mover'!$B$8:$B$17)+ISNUMBER('Test 1 mover'!$C$8:$C$17)&gt;0)*(IF(ISNUMBER('Test 1 mover'!$B$8:$B$17),'Test 1 mover'!$B$8:$B$17,'Test 1 mover'!$E$4)&lt;=A344)*(IF(ISNUMBER('Test 1 mover'!$C$8:$C$17),'Test 1 mover'!$C$8:$C$17,'Test 1 mover'!$F$4)&gt;=A344))&gt;0,1,0))</f>
        <v/>
      </c>
      <c r="C344">
        <f>IF(B344=0,0,IF(SUMPRODUCT((ISNUMBER('Test 1 mover'!$B$8:$B$17)+ISNUMBER('Test 1 mover'!$C$8:$C$17)&gt;0)*(ISNUMBER('Test 1 mover'!$B$8:$B$17)*('Test 1 mover'!$B$8:$B$17=A344)+ISNUMBER('Test 1 mover'!$C$8:$C$17)*('Test 1 mover'!$C$8:$C$17=A344)&gt;0))&gt;0,0,1))</f>
        <v/>
      </c>
      <c r="D344">
        <f>SUM(B$2:B344)</f>
        <v/>
      </c>
      <c r="E344">
        <f>SUM(C$2:C344)</f>
        <v/>
      </c>
    </row>
    <row r="345">
      <c r="A345" s="9">
        <f>IF(ISNUMBER('Test 1 mover'!$E$4),IF('Test 1 mover'!$E$4+343&lt;='Test 1 mover'!$F$4,'Test 1 mover'!$E$4+343,""),"")</f>
        <v/>
      </c>
      <c r="B345">
        <f>IF(A345="",0,IF(SUMPRODUCT((ISNUMBER('Test 1 mover'!$B$8:$B$17)+ISNUMBER('Test 1 mover'!$C$8:$C$17)&gt;0)*(IF(ISNUMBER('Test 1 mover'!$B$8:$B$17),'Test 1 mover'!$B$8:$B$17,'Test 1 mover'!$E$4)&lt;=A345)*(IF(ISNUMBER('Test 1 mover'!$C$8:$C$17),'Test 1 mover'!$C$8:$C$17,'Test 1 mover'!$F$4)&gt;=A345))&gt;0,1,0))</f>
        <v/>
      </c>
      <c r="C345">
        <f>IF(B345=0,0,IF(SUMPRODUCT((ISNUMBER('Test 1 mover'!$B$8:$B$17)+ISNUMBER('Test 1 mover'!$C$8:$C$17)&gt;0)*(ISNUMBER('Test 1 mover'!$B$8:$B$17)*('Test 1 mover'!$B$8:$B$17=A345)+ISNUMBER('Test 1 mover'!$C$8:$C$17)*('Test 1 mover'!$C$8:$C$17=A345)&gt;0))&gt;0,0,1))</f>
        <v/>
      </c>
      <c r="D345">
        <f>SUM(B$2:B345)</f>
        <v/>
      </c>
      <c r="E345">
        <f>SUM(C$2:C345)</f>
        <v/>
      </c>
    </row>
    <row r="346">
      <c r="A346" s="9">
        <f>IF(ISNUMBER('Test 1 mover'!$E$4),IF('Test 1 mover'!$E$4+344&lt;='Test 1 mover'!$F$4,'Test 1 mover'!$E$4+344,""),"")</f>
        <v/>
      </c>
      <c r="B346">
        <f>IF(A346="",0,IF(SUMPRODUCT((ISNUMBER('Test 1 mover'!$B$8:$B$17)+ISNUMBER('Test 1 mover'!$C$8:$C$17)&gt;0)*(IF(ISNUMBER('Test 1 mover'!$B$8:$B$17),'Test 1 mover'!$B$8:$B$17,'Test 1 mover'!$E$4)&lt;=A346)*(IF(ISNUMBER('Test 1 mover'!$C$8:$C$17),'Test 1 mover'!$C$8:$C$17,'Test 1 mover'!$F$4)&gt;=A346))&gt;0,1,0))</f>
        <v/>
      </c>
      <c r="C346">
        <f>IF(B346=0,0,IF(SUMPRODUCT((ISNUMBER('Test 1 mover'!$B$8:$B$17)+ISNUMBER('Test 1 mover'!$C$8:$C$17)&gt;0)*(ISNUMBER('Test 1 mover'!$B$8:$B$17)*('Test 1 mover'!$B$8:$B$17=A346)+ISNUMBER('Test 1 mover'!$C$8:$C$17)*('Test 1 mover'!$C$8:$C$17=A346)&gt;0))&gt;0,0,1))</f>
        <v/>
      </c>
      <c r="D346">
        <f>SUM(B$2:B346)</f>
        <v/>
      </c>
      <c r="E346">
        <f>SUM(C$2:C346)</f>
        <v/>
      </c>
    </row>
    <row r="347">
      <c r="A347" s="9">
        <f>IF(ISNUMBER('Test 1 mover'!$E$4),IF('Test 1 mover'!$E$4+345&lt;='Test 1 mover'!$F$4,'Test 1 mover'!$E$4+345,""),"")</f>
        <v/>
      </c>
      <c r="B347">
        <f>IF(A347="",0,IF(SUMPRODUCT((ISNUMBER('Test 1 mover'!$B$8:$B$17)+ISNUMBER('Test 1 mover'!$C$8:$C$17)&gt;0)*(IF(ISNUMBER('Test 1 mover'!$B$8:$B$17),'Test 1 mover'!$B$8:$B$17,'Test 1 mover'!$E$4)&lt;=A347)*(IF(ISNUMBER('Test 1 mover'!$C$8:$C$17),'Test 1 mover'!$C$8:$C$17,'Test 1 mover'!$F$4)&gt;=A347))&gt;0,1,0))</f>
        <v/>
      </c>
      <c r="C347">
        <f>IF(B347=0,0,IF(SUMPRODUCT((ISNUMBER('Test 1 mover'!$B$8:$B$17)+ISNUMBER('Test 1 mover'!$C$8:$C$17)&gt;0)*(ISNUMBER('Test 1 mover'!$B$8:$B$17)*('Test 1 mover'!$B$8:$B$17=A347)+ISNUMBER('Test 1 mover'!$C$8:$C$17)*('Test 1 mover'!$C$8:$C$17=A347)&gt;0))&gt;0,0,1))</f>
        <v/>
      </c>
      <c r="D347">
        <f>SUM(B$2:B347)</f>
        <v/>
      </c>
      <c r="E347">
        <f>SUM(C$2:C347)</f>
        <v/>
      </c>
    </row>
    <row r="348">
      <c r="A348" s="9">
        <f>IF(ISNUMBER('Test 1 mover'!$E$4),IF('Test 1 mover'!$E$4+346&lt;='Test 1 mover'!$F$4,'Test 1 mover'!$E$4+346,""),"")</f>
        <v/>
      </c>
      <c r="B348">
        <f>IF(A348="",0,IF(SUMPRODUCT((ISNUMBER('Test 1 mover'!$B$8:$B$17)+ISNUMBER('Test 1 mover'!$C$8:$C$17)&gt;0)*(IF(ISNUMBER('Test 1 mover'!$B$8:$B$17),'Test 1 mover'!$B$8:$B$17,'Test 1 mover'!$E$4)&lt;=A348)*(IF(ISNUMBER('Test 1 mover'!$C$8:$C$17),'Test 1 mover'!$C$8:$C$17,'Test 1 mover'!$F$4)&gt;=A348))&gt;0,1,0))</f>
        <v/>
      </c>
      <c r="C348">
        <f>IF(B348=0,0,IF(SUMPRODUCT((ISNUMBER('Test 1 mover'!$B$8:$B$17)+ISNUMBER('Test 1 mover'!$C$8:$C$17)&gt;0)*(ISNUMBER('Test 1 mover'!$B$8:$B$17)*('Test 1 mover'!$B$8:$B$17=A348)+ISNUMBER('Test 1 mover'!$C$8:$C$17)*('Test 1 mover'!$C$8:$C$17=A348)&gt;0))&gt;0,0,1))</f>
        <v/>
      </c>
      <c r="D348">
        <f>SUM(B$2:B348)</f>
        <v/>
      </c>
      <c r="E348">
        <f>SUM(C$2:C348)</f>
        <v/>
      </c>
    </row>
    <row r="349">
      <c r="A349" s="9">
        <f>IF(ISNUMBER('Test 1 mover'!$E$4),IF('Test 1 mover'!$E$4+347&lt;='Test 1 mover'!$F$4,'Test 1 mover'!$E$4+347,""),"")</f>
        <v/>
      </c>
      <c r="B349">
        <f>IF(A349="",0,IF(SUMPRODUCT((ISNUMBER('Test 1 mover'!$B$8:$B$17)+ISNUMBER('Test 1 mover'!$C$8:$C$17)&gt;0)*(IF(ISNUMBER('Test 1 mover'!$B$8:$B$17),'Test 1 mover'!$B$8:$B$17,'Test 1 mover'!$E$4)&lt;=A349)*(IF(ISNUMBER('Test 1 mover'!$C$8:$C$17),'Test 1 mover'!$C$8:$C$17,'Test 1 mover'!$F$4)&gt;=A349))&gt;0,1,0))</f>
        <v/>
      </c>
      <c r="C349">
        <f>IF(B349=0,0,IF(SUMPRODUCT((ISNUMBER('Test 1 mover'!$B$8:$B$17)+ISNUMBER('Test 1 mover'!$C$8:$C$17)&gt;0)*(ISNUMBER('Test 1 mover'!$B$8:$B$17)*('Test 1 mover'!$B$8:$B$17=A349)+ISNUMBER('Test 1 mover'!$C$8:$C$17)*('Test 1 mover'!$C$8:$C$17=A349)&gt;0))&gt;0,0,1))</f>
        <v/>
      </c>
      <c r="D349">
        <f>SUM(B$2:B349)</f>
        <v/>
      </c>
      <c r="E349">
        <f>SUM(C$2:C349)</f>
        <v/>
      </c>
    </row>
    <row r="350">
      <c r="A350" s="9">
        <f>IF(ISNUMBER('Test 1 mover'!$E$4),IF('Test 1 mover'!$E$4+348&lt;='Test 1 mover'!$F$4,'Test 1 mover'!$E$4+348,""),"")</f>
        <v/>
      </c>
      <c r="B350">
        <f>IF(A350="",0,IF(SUMPRODUCT((ISNUMBER('Test 1 mover'!$B$8:$B$17)+ISNUMBER('Test 1 mover'!$C$8:$C$17)&gt;0)*(IF(ISNUMBER('Test 1 mover'!$B$8:$B$17),'Test 1 mover'!$B$8:$B$17,'Test 1 mover'!$E$4)&lt;=A350)*(IF(ISNUMBER('Test 1 mover'!$C$8:$C$17),'Test 1 mover'!$C$8:$C$17,'Test 1 mover'!$F$4)&gt;=A350))&gt;0,1,0))</f>
        <v/>
      </c>
      <c r="C350">
        <f>IF(B350=0,0,IF(SUMPRODUCT((ISNUMBER('Test 1 mover'!$B$8:$B$17)+ISNUMBER('Test 1 mover'!$C$8:$C$17)&gt;0)*(ISNUMBER('Test 1 mover'!$B$8:$B$17)*('Test 1 mover'!$B$8:$B$17=A350)+ISNUMBER('Test 1 mover'!$C$8:$C$17)*('Test 1 mover'!$C$8:$C$17=A350)&gt;0))&gt;0,0,1))</f>
        <v/>
      </c>
      <c r="D350">
        <f>SUM(B$2:B350)</f>
        <v/>
      </c>
      <c r="E350">
        <f>SUM(C$2:C350)</f>
        <v/>
      </c>
    </row>
    <row r="351">
      <c r="A351" s="9">
        <f>IF(ISNUMBER('Test 1 mover'!$E$4),IF('Test 1 mover'!$E$4+349&lt;='Test 1 mover'!$F$4,'Test 1 mover'!$E$4+349,""),"")</f>
        <v/>
      </c>
      <c r="B351">
        <f>IF(A351="",0,IF(SUMPRODUCT((ISNUMBER('Test 1 mover'!$B$8:$B$17)+ISNUMBER('Test 1 mover'!$C$8:$C$17)&gt;0)*(IF(ISNUMBER('Test 1 mover'!$B$8:$B$17),'Test 1 mover'!$B$8:$B$17,'Test 1 mover'!$E$4)&lt;=A351)*(IF(ISNUMBER('Test 1 mover'!$C$8:$C$17),'Test 1 mover'!$C$8:$C$17,'Test 1 mover'!$F$4)&gt;=A351))&gt;0,1,0))</f>
        <v/>
      </c>
      <c r="C351">
        <f>IF(B351=0,0,IF(SUMPRODUCT((ISNUMBER('Test 1 mover'!$B$8:$B$17)+ISNUMBER('Test 1 mover'!$C$8:$C$17)&gt;0)*(ISNUMBER('Test 1 mover'!$B$8:$B$17)*('Test 1 mover'!$B$8:$B$17=A351)+ISNUMBER('Test 1 mover'!$C$8:$C$17)*('Test 1 mover'!$C$8:$C$17=A351)&gt;0))&gt;0,0,1))</f>
        <v/>
      </c>
      <c r="D351">
        <f>SUM(B$2:B351)</f>
        <v/>
      </c>
      <c r="E351">
        <f>SUM(C$2:C351)</f>
        <v/>
      </c>
    </row>
    <row r="352">
      <c r="A352" s="9">
        <f>IF(ISNUMBER('Test 1 mover'!$E$4),IF('Test 1 mover'!$E$4+350&lt;='Test 1 mover'!$F$4,'Test 1 mover'!$E$4+350,""),"")</f>
        <v/>
      </c>
      <c r="B352">
        <f>IF(A352="",0,IF(SUMPRODUCT((ISNUMBER('Test 1 mover'!$B$8:$B$17)+ISNUMBER('Test 1 mover'!$C$8:$C$17)&gt;0)*(IF(ISNUMBER('Test 1 mover'!$B$8:$B$17),'Test 1 mover'!$B$8:$B$17,'Test 1 mover'!$E$4)&lt;=A352)*(IF(ISNUMBER('Test 1 mover'!$C$8:$C$17),'Test 1 mover'!$C$8:$C$17,'Test 1 mover'!$F$4)&gt;=A352))&gt;0,1,0))</f>
        <v/>
      </c>
      <c r="C352">
        <f>IF(B352=0,0,IF(SUMPRODUCT((ISNUMBER('Test 1 mover'!$B$8:$B$17)+ISNUMBER('Test 1 mover'!$C$8:$C$17)&gt;0)*(ISNUMBER('Test 1 mover'!$B$8:$B$17)*('Test 1 mover'!$B$8:$B$17=A352)+ISNUMBER('Test 1 mover'!$C$8:$C$17)*('Test 1 mover'!$C$8:$C$17=A352)&gt;0))&gt;0,0,1))</f>
        <v/>
      </c>
      <c r="D352">
        <f>SUM(B$2:B352)</f>
        <v/>
      </c>
      <c r="E352">
        <f>SUM(C$2:C352)</f>
        <v/>
      </c>
    </row>
    <row r="353">
      <c r="A353" s="9">
        <f>IF(ISNUMBER('Test 1 mover'!$E$4),IF('Test 1 mover'!$E$4+351&lt;='Test 1 mover'!$F$4,'Test 1 mover'!$E$4+351,""),"")</f>
        <v/>
      </c>
      <c r="B353">
        <f>IF(A353="",0,IF(SUMPRODUCT((ISNUMBER('Test 1 mover'!$B$8:$B$17)+ISNUMBER('Test 1 mover'!$C$8:$C$17)&gt;0)*(IF(ISNUMBER('Test 1 mover'!$B$8:$B$17),'Test 1 mover'!$B$8:$B$17,'Test 1 mover'!$E$4)&lt;=A353)*(IF(ISNUMBER('Test 1 mover'!$C$8:$C$17),'Test 1 mover'!$C$8:$C$17,'Test 1 mover'!$F$4)&gt;=A353))&gt;0,1,0))</f>
        <v/>
      </c>
      <c r="C353">
        <f>IF(B353=0,0,IF(SUMPRODUCT((ISNUMBER('Test 1 mover'!$B$8:$B$17)+ISNUMBER('Test 1 mover'!$C$8:$C$17)&gt;0)*(ISNUMBER('Test 1 mover'!$B$8:$B$17)*('Test 1 mover'!$B$8:$B$17=A353)+ISNUMBER('Test 1 mover'!$C$8:$C$17)*('Test 1 mover'!$C$8:$C$17=A353)&gt;0))&gt;0,0,1))</f>
        <v/>
      </c>
      <c r="D353">
        <f>SUM(B$2:B353)</f>
        <v/>
      </c>
      <c r="E353">
        <f>SUM(C$2:C353)</f>
        <v/>
      </c>
    </row>
    <row r="354">
      <c r="A354" s="9">
        <f>IF(ISNUMBER('Test 1 mover'!$E$4),IF('Test 1 mover'!$E$4+352&lt;='Test 1 mover'!$F$4,'Test 1 mover'!$E$4+352,""),"")</f>
        <v/>
      </c>
      <c r="B354">
        <f>IF(A354="",0,IF(SUMPRODUCT((ISNUMBER('Test 1 mover'!$B$8:$B$17)+ISNUMBER('Test 1 mover'!$C$8:$C$17)&gt;0)*(IF(ISNUMBER('Test 1 mover'!$B$8:$B$17),'Test 1 mover'!$B$8:$B$17,'Test 1 mover'!$E$4)&lt;=A354)*(IF(ISNUMBER('Test 1 mover'!$C$8:$C$17),'Test 1 mover'!$C$8:$C$17,'Test 1 mover'!$F$4)&gt;=A354))&gt;0,1,0))</f>
        <v/>
      </c>
      <c r="C354">
        <f>IF(B354=0,0,IF(SUMPRODUCT((ISNUMBER('Test 1 mover'!$B$8:$B$17)+ISNUMBER('Test 1 mover'!$C$8:$C$17)&gt;0)*(ISNUMBER('Test 1 mover'!$B$8:$B$17)*('Test 1 mover'!$B$8:$B$17=A354)+ISNUMBER('Test 1 mover'!$C$8:$C$17)*('Test 1 mover'!$C$8:$C$17=A354)&gt;0))&gt;0,0,1))</f>
        <v/>
      </c>
      <c r="D354">
        <f>SUM(B$2:B354)</f>
        <v/>
      </c>
      <c r="E354">
        <f>SUM(C$2:C354)</f>
        <v/>
      </c>
    </row>
    <row r="355">
      <c r="A355" s="9">
        <f>IF(ISNUMBER('Test 1 mover'!$E$4),IF('Test 1 mover'!$E$4+353&lt;='Test 1 mover'!$F$4,'Test 1 mover'!$E$4+353,""),"")</f>
        <v/>
      </c>
      <c r="B355">
        <f>IF(A355="",0,IF(SUMPRODUCT((ISNUMBER('Test 1 mover'!$B$8:$B$17)+ISNUMBER('Test 1 mover'!$C$8:$C$17)&gt;0)*(IF(ISNUMBER('Test 1 mover'!$B$8:$B$17),'Test 1 mover'!$B$8:$B$17,'Test 1 mover'!$E$4)&lt;=A355)*(IF(ISNUMBER('Test 1 mover'!$C$8:$C$17),'Test 1 mover'!$C$8:$C$17,'Test 1 mover'!$F$4)&gt;=A355))&gt;0,1,0))</f>
        <v/>
      </c>
      <c r="C355">
        <f>IF(B355=0,0,IF(SUMPRODUCT((ISNUMBER('Test 1 mover'!$B$8:$B$17)+ISNUMBER('Test 1 mover'!$C$8:$C$17)&gt;0)*(ISNUMBER('Test 1 mover'!$B$8:$B$17)*('Test 1 mover'!$B$8:$B$17=A355)+ISNUMBER('Test 1 mover'!$C$8:$C$17)*('Test 1 mover'!$C$8:$C$17=A355)&gt;0))&gt;0,0,1))</f>
        <v/>
      </c>
      <c r="D355">
        <f>SUM(B$2:B355)</f>
        <v/>
      </c>
      <c r="E355">
        <f>SUM(C$2:C355)</f>
        <v/>
      </c>
    </row>
    <row r="356">
      <c r="A356" s="9">
        <f>IF(ISNUMBER('Test 1 mover'!$E$4),IF('Test 1 mover'!$E$4+354&lt;='Test 1 mover'!$F$4,'Test 1 mover'!$E$4+354,""),"")</f>
        <v/>
      </c>
      <c r="B356">
        <f>IF(A356="",0,IF(SUMPRODUCT((ISNUMBER('Test 1 mover'!$B$8:$B$17)+ISNUMBER('Test 1 mover'!$C$8:$C$17)&gt;0)*(IF(ISNUMBER('Test 1 mover'!$B$8:$B$17),'Test 1 mover'!$B$8:$B$17,'Test 1 mover'!$E$4)&lt;=A356)*(IF(ISNUMBER('Test 1 mover'!$C$8:$C$17),'Test 1 mover'!$C$8:$C$17,'Test 1 mover'!$F$4)&gt;=A356))&gt;0,1,0))</f>
        <v/>
      </c>
      <c r="C356">
        <f>IF(B356=0,0,IF(SUMPRODUCT((ISNUMBER('Test 1 mover'!$B$8:$B$17)+ISNUMBER('Test 1 mover'!$C$8:$C$17)&gt;0)*(ISNUMBER('Test 1 mover'!$B$8:$B$17)*('Test 1 mover'!$B$8:$B$17=A356)+ISNUMBER('Test 1 mover'!$C$8:$C$17)*('Test 1 mover'!$C$8:$C$17=A356)&gt;0))&gt;0,0,1))</f>
        <v/>
      </c>
      <c r="D356">
        <f>SUM(B$2:B356)</f>
        <v/>
      </c>
      <c r="E356">
        <f>SUM(C$2:C356)</f>
        <v/>
      </c>
    </row>
    <row r="357">
      <c r="A357" s="9">
        <f>IF(ISNUMBER('Test 1 mover'!$E$4),IF('Test 1 mover'!$E$4+355&lt;='Test 1 mover'!$F$4,'Test 1 mover'!$E$4+355,""),"")</f>
        <v/>
      </c>
      <c r="B357">
        <f>IF(A357="",0,IF(SUMPRODUCT((ISNUMBER('Test 1 mover'!$B$8:$B$17)+ISNUMBER('Test 1 mover'!$C$8:$C$17)&gt;0)*(IF(ISNUMBER('Test 1 mover'!$B$8:$B$17),'Test 1 mover'!$B$8:$B$17,'Test 1 mover'!$E$4)&lt;=A357)*(IF(ISNUMBER('Test 1 mover'!$C$8:$C$17),'Test 1 mover'!$C$8:$C$17,'Test 1 mover'!$F$4)&gt;=A357))&gt;0,1,0))</f>
        <v/>
      </c>
      <c r="C357">
        <f>IF(B357=0,0,IF(SUMPRODUCT((ISNUMBER('Test 1 mover'!$B$8:$B$17)+ISNUMBER('Test 1 mover'!$C$8:$C$17)&gt;0)*(ISNUMBER('Test 1 mover'!$B$8:$B$17)*('Test 1 mover'!$B$8:$B$17=A357)+ISNUMBER('Test 1 mover'!$C$8:$C$17)*('Test 1 mover'!$C$8:$C$17=A357)&gt;0))&gt;0,0,1))</f>
        <v/>
      </c>
      <c r="D357">
        <f>SUM(B$2:B357)</f>
        <v/>
      </c>
      <c r="E357">
        <f>SUM(C$2:C357)</f>
        <v/>
      </c>
    </row>
    <row r="358">
      <c r="A358" s="9">
        <f>IF(ISNUMBER('Test 1 mover'!$E$4),IF('Test 1 mover'!$E$4+356&lt;='Test 1 mover'!$F$4,'Test 1 mover'!$E$4+356,""),"")</f>
        <v/>
      </c>
      <c r="B358">
        <f>IF(A358="",0,IF(SUMPRODUCT((ISNUMBER('Test 1 mover'!$B$8:$B$17)+ISNUMBER('Test 1 mover'!$C$8:$C$17)&gt;0)*(IF(ISNUMBER('Test 1 mover'!$B$8:$B$17),'Test 1 mover'!$B$8:$B$17,'Test 1 mover'!$E$4)&lt;=A358)*(IF(ISNUMBER('Test 1 mover'!$C$8:$C$17),'Test 1 mover'!$C$8:$C$17,'Test 1 mover'!$F$4)&gt;=A358))&gt;0,1,0))</f>
        <v/>
      </c>
      <c r="C358">
        <f>IF(B358=0,0,IF(SUMPRODUCT((ISNUMBER('Test 1 mover'!$B$8:$B$17)+ISNUMBER('Test 1 mover'!$C$8:$C$17)&gt;0)*(ISNUMBER('Test 1 mover'!$B$8:$B$17)*('Test 1 mover'!$B$8:$B$17=A358)+ISNUMBER('Test 1 mover'!$C$8:$C$17)*('Test 1 mover'!$C$8:$C$17=A358)&gt;0))&gt;0,0,1))</f>
        <v/>
      </c>
      <c r="D358">
        <f>SUM(B$2:B358)</f>
        <v/>
      </c>
      <c r="E358">
        <f>SUM(C$2:C358)</f>
        <v/>
      </c>
    </row>
    <row r="359">
      <c r="A359" s="9">
        <f>IF(ISNUMBER('Test 1 mover'!$E$4),IF('Test 1 mover'!$E$4+357&lt;='Test 1 mover'!$F$4,'Test 1 mover'!$E$4+357,""),"")</f>
        <v/>
      </c>
      <c r="B359">
        <f>IF(A359="",0,IF(SUMPRODUCT((ISNUMBER('Test 1 mover'!$B$8:$B$17)+ISNUMBER('Test 1 mover'!$C$8:$C$17)&gt;0)*(IF(ISNUMBER('Test 1 mover'!$B$8:$B$17),'Test 1 mover'!$B$8:$B$17,'Test 1 mover'!$E$4)&lt;=A359)*(IF(ISNUMBER('Test 1 mover'!$C$8:$C$17),'Test 1 mover'!$C$8:$C$17,'Test 1 mover'!$F$4)&gt;=A359))&gt;0,1,0))</f>
        <v/>
      </c>
      <c r="C359">
        <f>IF(B359=0,0,IF(SUMPRODUCT((ISNUMBER('Test 1 mover'!$B$8:$B$17)+ISNUMBER('Test 1 mover'!$C$8:$C$17)&gt;0)*(ISNUMBER('Test 1 mover'!$B$8:$B$17)*('Test 1 mover'!$B$8:$B$17=A359)+ISNUMBER('Test 1 mover'!$C$8:$C$17)*('Test 1 mover'!$C$8:$C$17=A359)&gt;0))&gt;0,0,1))</f>
        <v/>
      </c>
      <c r="D359">
        <f>SUM(B$2:B359)</f>
        <v/>
      </c>
      <c r="E359">
        <f>SUM(C$2:C359)</f>
        <v/>
      </c>
    </row>
    <row r="360">
      <c r="A360" s="9">
        <f>IF(ISNUMBER('Test 1 mover'!$E$4),IF('Test 1 mover'!$E$4+358&lt;='Test 1 mover'!$F$4,'Test 1 mover'!$E$4+358,""),"")</f>
        <v/>
      </c>
      <c r="B360">
        <f>IF(A360="",0,IF(SUMPRODUCT((ISNUMBER('Test 1 mover'!$B$8:$B$17)+ISNUMBER('Test 1 mover'!$C$8:$C$17)&gt;0)*(IF(ISNUMBER('Test 1 mover'!$B$8:$B$17),'Test 1 mover'!$B$8:$B$17,'Test 1 mover'!$E$4)&lt;=A360)*(IF(ISNUMBER('Test 1 mover'!$C$8:$C$17),'Test 1 mover'!$C$8:$C$17,'Test 1 mover'!$F$4)&gt;=A360))&gt;0,1,0))</f>
        <v/>
      </c>
      <c r="C360">
        <f>IF(B360=0,0,IF(SUMPRODUCT((ISNUMBER('Test 1 mover'!$B$8:$B$17)+ISNUMBER('Test 1 mover'!$C$8:$C$17)&gt;0)*(ISNUMBER('Test 1 mover'!$B$8:$B$17)*('Test 1 mover'!$B$8:$B$17=A360)+ISNUMBER('Test 1 mover'!$C$8:$C$17)*('Test 1 mover'!$C$8:$C$17=A360)&gt;0))&gt;0,0,1))</f>
        <v/>
      </c>
      <c r="D360">
        <f>SUM(B$2:B360)</f>
        <v/>
      </c>
      <c r="E360">
        <f>SUM(C$2:C360)</f>
        <v/>
      </c>
    </row>
    <row r="361">
      <c r="A361" s="9">
        <f>IF(ISNUMBER('Test 1 mover'!$E$4),IF('Test 1 mover'!$E$4+359&lt;='Test 1 mover'!$F$4,'Test 1 mover'!$E$4+359,""),"")</f>
        <v/>
      </c>
      <c r="B361">
        <f>IF(A361="",0,IF(SUMPRODUCT((ISNUMBER('Test 1 mover'!$B$8:$B$17)+ISNUMBER('Test 1 mover'!$C$8:$C$17)&gt;0)*(IF(ISNUMBER('Test 1 mover'!$B$8:$B$17),'Test 1 mover'!$B$8:$B$17,'Test 1 mover'!$E$4)&lt;=A361)*(IF(ISNUMBER('Test 1 mover'!$C$8:$C$17),'Test 1 mover'!$C$8:$C$17,'Test 1 mover'!$F$4)&gt;=A361))&gt;0,1,0))</f>
        <v/>
      </c>
      <c r="C361">
        <f>IF(B361=0,0,IF(SUMPRODUCT((ISNUMBER('Test 1 mover'!$B$8:$B$17)+ISNUMBER('Test 1 mover'!$C$8:$C$17)&gt;0)*(ISNUMBER('Test 1 mover'!$B$8:$B$17)*('Test 1 mover'!$B$8:$B$17=A361)+ISNUMBER('Test 1 mover'!$C$8:$C$17)*('Test 1 mover'!$C$8:$C$17=A361)&gt;0))&gt;0,0,1))</f>
        <v/>
      </c>
      <c r="D361">
        <f>SUM(B$2:B361)</f>
        <v/>
      </c>
      <c r="E361">
        <f>SUM(C$2:C361)</f>
        <v/>
      </c>
    </row>
    <row r="362">
      <c r="A362" s="9">
        <f>IF(ISNUMBER('Test 1 mover'!$E$4),IF('Test 1 mover'!$E$4+360&lt;='Test 1 mover'!$F$4,'Test 1 mover'!$E$4+360,""),"")</f>
        <v/>
      </c>
      <c r="B362">
        <f>IF(A362="",0,IF(SUMPRODUCT((ISNUMBER('Test 1 mover'!$B$8:$B$17)+ISNUMBER('Test 1 mover'!$C$8:$C$17)&gt;0)*(IF(ISNUMBER('Test 1 mover'!$B$8:$B$17),'Test 1 mover'!$B$8:$B$17,'Test 1 mover'!$E$4)&lt;=A362)*(IF(ISNUMBER('Test 1 mover'!$C$8:$C$17),'Test 1 mover'!$C$8:$C$17,'Test 1 mover'!$F$4)&gt;=A362))&gt;0,1,0))</f>
        <v/>
      </c>
      <c r="C362">
        <f>IF(B362=0,0,IF(SUMPRODUCT((ISNUMBER('Test 1 mover'!$B$8:$B$17)+ISNUMBER('Test 1 mover'!$C$8:$C$17)&gt;0)*(ISNUMBER('Test 1 mover'!$B$8:$B$17)*('Test 1 mover'!$B$8:$B$17=A362)+ISNUMBER('Test 1 mover'!$C$8:$C$17)*('Test 1 mover'!$C$8:$C$17=A362)&gt;0))&gt;0,0,1))</f>
        <v/>
      </c>
      <c r="D362">
        <f>SUM(B$2:B362)</f>
        <v/>
      </c>
      <c r="E362">
        <f>SUM(C$2:C362)</f>
        <v/>
      </c>
    </row>
    <row r="363">
      <c r="A363" s="9">
        <f>IF(ISNUMBER('Test 1 mover'!$E$4),IF('Test 1 mover'!$E$4+361&lt;='Test 1 mover'!$F$4,'Test 1 mover'!$E$4+361,""),"")</f>
        <v/>
      </c>
      <c r="B363">
        <f>IF(A363="",0,IF(SUMPRODUCT((ISNUMBER('Test 1 mover'!$B$8:$B$17)+ISNUMBER('Test 1 mover'!$C$8:$C$17)&gt;0)*(IF(ISNUMBER('Test 1 mover'!$B$8:$B$17),'Test 1 mover'!$B$8:$B$17,'Test 1 mover'!$E$4)&lt;=A363)*(IF(ISNUMBER('Test 1 mover'!$C$8:$C$17),'Test 1 mover'!$C$8:$C$17,'Test 1 mover'!$F$4)&gt;=A363))&gt;0,1,0))</f>
        <v/>
      </c>
      <c r="C363">
        <f>IF(B363=0,0,IF(SUMPRODUCT((ISNUMBER('Test 1 mover'!$B$8:$B$17)+ISNUMBER('Test 1 mover'!$C$8:$C$17)&gt;0)*(ISNUMBER('Test 1 mover'!$B$8:$B$17)*('Test 1 mover'!$B$8:$B$17=A363)+ISNUMBER('Test 1 mover'!$C$8:$C$17)*('Test 1 mover'!$C$8:$C$17=A363)&gt;0))&gt;0,0,1))</f>
        <v/>
      </c>
      <c r="D363">
        <f>SUM(B$2:B363)</f>
        <v/>
      </c>
      <c r="E363">
        <f>SUM(C$2:C363)</f>
        <v/>
      </c>
    </row>
    <row r="364">
      <c r="A364" s="9">
        <f>IF(ISNUMBER('Test 1 mover'!$E$4),IF('Test 1 mover'!$E$4+362&lt;='Test 1 mover'!$F$4,'Test 1 mover'!$E$4+362,""),"")</f>
        <v/>
      </c>
      <c r="B364">
        <f>IF(A364="",0,IF(SUMPRODUCT((ISNUMBER('Test 1 mover'!$B$8:$B$17)+ISNUMBER('Test 1 mover'!$C$8:$C$17)&gt;0)*(IF(ISNUMBER('Test 1 mover'!$B$8:$B$17),'Test 1 mover'!$B$8:$B$17,'Test 1 mover'!$E$4)&lt;=A364)*(IF(ISNUMBER('Test 1 mover'!$C$8:$C$17),'Test 1 mover'!$C$8:$C$17,'Test 1 mover'!$F$4)&gt;=A364))&gt;0,1,0))</f>
        <v/>
      </c>
      <c r="C364">
        <f>IF(B364=0,0,IF(SUMPRODUCT((ISNUMBER('Test 1 mover'!$B$8:$B$17)+ISNUMBER('Test 1 mover'!$C$8:$C$17)&gt;0)*(ISNUMBER('Test 1 mover'!$B$8:$B$17)*('Test 1 mover'!$B$8:$B$17=A364)+ISNUMBER('Test 1 mover'!$C$8:$C$17)*('Test 1 mover'!$C$8:$C$17=A364)&gt;0))&gt;0,0,1))</f>
        <v/>
      </c>
      <c r="D364">
        <f>SUM(B$2:B364)</f>
        <v/>
      </c>
      <c r="E364">
        <f>SUM(C$2:C364)</f>
        <v/>
      </c>
    </row>
    <row r="365">
      <c r="A365" s="9">
        <f>IF(ISNUMBER('Test 1 mover'!$E$4),IF('Test 1 mover'!$E$4+363&lt;='Test 1 mover'!$F$4,'Test 1 mover'!$E$4+363,""),"")</f>
        <v/>
      </c>
      <c r="B365">
        <f>IF(A365="",0,IF(SUMPRODUCT((ISNUMBER('Test 1 mover'!$B$8:$B$17)+ISNUMBER('Test 1 mover'!$C$8:$C$17)&gt;0)*(IF(ISNUMBER('Test 1 mover'!$B$8:$B$17),'Test 1 mover'!$B$8:$B$17,'Test 1 mover'!$E$4)&lt;=A365)*(IF(ISNUMBER('Test 1 mover'!$C$8:$C$17),'Test 1 mover'!$C$8:$C$17,'Test 1 mover'!$F$4)&gt;=A365))&gt;0,1,0))</f>
        <v/>
      </c>
      <c r="C365">
        <f>IF(B365=0,0,IF(SUMPRODUCT((ISNUMBER('Test 1 mover'!$B$8:$B$17)+ISNUMBER('Test 1 mover'!$C$8:$C$17)&gt;0)*(ISNUMBER('Test 1 mover'!$B$8:$B$17)*('Test 1 mover'!$B$8:$B$17=A365)+ISNUMBER('Test 1 mover'!$C$8:$C$17)*('Test 1 mover'!$C$8:$C$17=A365)&gt;0))&gt;0,0,1))</f>
        <v/>
      </c>
      <c r="D365">
        <f>SUM(B$2:B365)</f>
        <v/>
      </c>
      <c r="E365">
        <f>SUM(C$2:C365)</f>
        <v/>
      </c>
    </row>
    <row r="366">
      <c r="A366" s="9">
        <f>IF(ISNUMBER('Test 1 mover'!$E$4),IF('Test 1 mover'!$E$4+364&lt;='Test 1 mover'!$F$4,'Test 1 mover'!$E$4+364,""),"")</f>
        <v/>
      </c>
      <c r="B366">
        <f>IF(A366="",0,IF(SUMPRODUCT((ISNUMBER('Test 1 mover'!$B$8:$B$17)+ISNUMBER('Test 1 mover'!$C$8:$C$17)&gt;0)*(IF(ISNUMBER('Test 1 mover'!$B$8:$B$17),'Test 1 mover'!$B$8:$B$17,'Test 1 mover'!$E$4)&lt;=A366)*(IF(ISNUMBER('Test 1 mover'!$C$8:$C$17),'Test 1 mover'!$C$8:$C$17,'Test 1 mover'!$F$4)&gt;=A366))&gt;0,1,0))</f>
        <v/>
      </c>
      <c r="C366">
        <f>IF(B366=0,0,IF(SUMPRODUCT((ISNUMBER('Test 1 mover'!$B$8:$B$17)+ISNUMBER('Test 1 mover'!$C$8:$C$17)&gt;0)*(ISNUMBER('Test 1 mover'!$B$8:$B$17)*('Test 1 mover'!$B$8:$B$17=A366)+ISNUMBER('Test 1 mover'!$C$8:$C$17)*('Test 1 mover'!$C$8:$C$17=A366)&gt;0))&gt;0,0,1))</f>
        <v/>
      </c>
      <c r="D366">
        <f>SUM(B$2:B366)</f>
        <v/>
      </c>
      <c r="E366">
        <f>SUM(C$2:C366)</f>
        <v/>
      </c>
    </row>
    <row r="367">
      <c r="A367" s="9">
        <f>IF(ISNUMBER('Test 1 mover'!$E$4),IF('Test 1 mover'!$E$4+365&lt;='Test 1 mover'!$F$4,'Test 1 mover'!$E$4+365,""),"")</f>
        <v/>
      </c>
      <c r="B367">
        <f>IF(A367="",0,IF(SUMPRODUCT((ISNUMBER('Test 1 mover'!$B$8:$B$17)+ISNUMBER('Test 1 mover'!$C$8:$C$17)&gt;0)*(IF(ISNUMBER('Test 1 mover'!$B$8:$B$17),'Test 1 mover'!$B$8:$B$17,'Test 1 mover'!$E$4)&lt;=A367)*(IF(ISNUMBER('Test 1 mover'!$C$8:$C$17),'Test 1 mover'!$C$8:$C$17,'Test 1 mover'!$F$4)&gt;=A367))&gt;0,1,0))</f>
        <v/>
      </c>
      <c r="C367">
        <f>IF(B367=0,0,IF(SUMPRODUCT((ISNUMBER('Test 1 mover'!$B$8:$B$17)+ISNUMBER('Test 1 mover'!$C$8:$C$17)&gt;0)*(ISNUMBER('Test 1 mover'!$B$8:$B$17)*('Test 1 mover'!$B$8:$B$17=A367)+ISNUMBER('Test 1 mover'!$C$8:$C$17)*('Test 1 mover'!$C$8:$C$17=A367)&gt;0))&gt;0,0,1))</f>
        <v/>
      </c>
      <c r="D367">
        <f>SUM(B$2:B367)</f>
        <v/>
      </c>
      <c r="E367">
        <f>SUM(C$2:C367)</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2 visitor 70</t>
        </is>
      </c>
    </row>
    <row r="2">
      <c r="A2" s="6" t="inlineStr">
        <is>
          <t>Type only in the yellow cells. Dates as DD/MM/YYYY.</t>
        </is>
      </c>
    </row>
    <row r="3">
      <c r="E3" t="inlineStr">
        <is>
          <t>Helper</t>
        </is>
      </c>
    </row>
    <row r="4">
      <c r="A4" s="7" t="inlineStr">
        <is>
          <t>Tax year starts in (e.g. 2026 for 2026-27)</t>
        </is>
      </c>
      <c r="B4" s="8" t="n">
        <v>2026</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v>46357</v>
      </c>
      <c r="C8" s="12" t="n">
        <v>46426</v>
      </c>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IF(COUNT(D8:D17)=0,"",SUM('Cal2'!B:B))</f>
        <v/>
      </c>
      <c r="E19" s="7">
        <f>IF(COUNT(E8:E17)=0,"",SUM('Cal2'!C:C))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v>100</v>
      </c>
    </row>
    <row r="23">
      <c r="A23" t="inlineStr">
        <is>
          <t>Tax year −2</t>
        </is>
      </c>
      <c r="B23" s="8" t="n">
        <v>100</v>
      </c>
    </row>
    <row r="24">
      <c r="A24" t="inlineStr">
        <is>
          <t>Tax year −3</t>
        </is>
      </c>
      <c r="B24" s="8" t="n">
        <v>100</v>
      </c>
    </row>
    <row r="25">
      <c r="A25" t="inlineStr">
        <is>
          <t>Tax year −4</t>
        </is>
      </c>
      <c r="B25" s="8" t="n">
        <v>100</v>
      </c>
    </row>
    <row r="26">
      <c r="A26" s="7" t="inlineStr">
        <is>
          <t>Total, four previous years</t>
        </is>
      </c>
      <c r="B26">
        <f>IF(COUNT(B22:B25)=0,"",SUM(B22:B25))</f>
        <v/>
      </c>
    </row>
    <row r="28">
      <c r="A28" s="7" t="inlineStr">
        <is>
          <t>Indian citizen who left India this year for a job abroad?</t>
        </is>
      </c>
      <c r="B28" s="8" t="inlineStr">
        <is>
          <t>No</t>
        </is>
      </c>
    </row>
    <row r="29">
      <c r="A29" s="7" t="inlineStr">
        <is>
          <t>Indian citizen or person of Indian origin living abroad, visiting India this year?</t>
        </is>
      </c>
      <c r="B29" s="8" t="inlineStr">
        <is>
          <t>Yes</t>
        </is>
      </c>
    </row>
    <row r="30">
      <c r="A30" s="7" t="inlineStr">
        <is>
          <t>Indian income above ₹15 lakh this year (not counting foreign income)?</t>
        </is>
      </c>
      <c r="B30" s="8" t="inlineStr">
        <is>
          <t>No</t>
        </is>
      </c>
    </row>
    <row r="31">
      <c r="A31" s="7" t="inlineStr">
        <is>
          <t>European country you moved to (blank if not moving)</t>
        </is>
      </c>
      <c r="B31" s="8" t="n"/>
    </row>
    <row r="32">
      <c r="A32" s="7" t="inlineStr">
        <is>
          <t>Day you arrived there</t>
        </is>
      </c>
      <c r="B32" s="12" t="n"/>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IF(D19="","",IFERROR(INDEX('Cal2'!A2:A367,MATCH(182,'Cal2'!D2:D367,0)),"Not reached"))</f>
        <v/>
      </c>
    </row>
    <row r="39">
      <c r="A39" t="inlineStr">
        <is>
          <t>Date you reached 182 days, travel days not counted</t>
        </is>
      </c>
      <c r="B39" s="13">
        <f>IF(D19="","",IFERROR(INDEX('Cal2'!A2:A367,MATCH(182,'Cal2'!E2:E367,0)),"Not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2 visitor 70'!$E$4),IF('Test 2 visitor 70'!$E$4+0&lt;='Test 2 visitor 70'!$F$4,'Test 2 visitor 70'!$E$4+0,""),"")</f>
        <v/>
      </c>
      <c r="B2">
        <f>IF(A2="",0,IF(SUMPRODUCT((ISNUMBER('Test 2 visitor 70'!$B$8:$B$17)+ISNUMBER('Test 2 visitor 70'!$C$8:$C$17)&gt;0)*(IF(ISNUMBER('Test 2 visitor 70'!$B$8:$B$17),'Test 2 visitor 70'!$B$8:$B$17,'Test 2 visitor 70'!$E$4)&lt;=A2)*(IF(ISNUMBER('Test 2 visitor 70'!$C$8:$C$17),'Test 2 visitor 70'!$C$8:$C$17,'Test 2 visitor 70'!$F$4)&gt;=A2))&gt;0,1,0))</f>
        <v/>
      </c>
      <c r="C2">
        <f>IF(B2=0,0,IF(SUMPRODUCT((ISNUMBER('Test 2 visitor 70'!$B$8:$B$17)+ISNUMBER('Test 2 visitor 70'!$C$8:$C$17)&gt;0)*(ISNUMBER('Test 2 visitor 70'!$B$8:$B$17)*('Test 2 visitor 70'!$B$8:$B$17=A2)+ISNUMBER('Test 2 visitor 70'!$C$8:$C$17)*('Test 2 visitor 70'!$C$8:$C$17=A2)&gt;0))&gt;0,0,1))</f>
        <v/>
      </c>
      <c r="D2">
        <f>SUM(B$2:B2)</f>
        <v/>
      </c>
      <c r="E2">
        <f>SUM(C$2:C2)</f>
        <v/>
      </c>
    </row>
    <row r="3">
      <c r="A3" s="9">
        <f>IF(ISNUMBER('Test 2 visitor 70'!$E$4),IF('Test 2 visitor 70'!$E$4+1&lt;='Test 2 visitor 70'!$F$4,'Test 2 visitor 70'!$E$4+1,""),"")</f>
        <v/>
      </c>
      <c r="B3">
        <f>IF(A3="",0,IF(SUMPRODUCT((ISNUMBER('Test 2 visitor 70'!$B$8:$B$17)+ISNUMBER('Test 2 visitor 70'!$C$8:$C$17)&gt;0)*(IF(ISNUMBER('Test 2 visitor 70'!$B$8:$B$17),'Test 2 visitor 70'!$B$8:$B$17,'Test 2 visitor 70'!$E$4)&lt;=A3)*(IF(ISNUMBER('Test 2 visitor 70'!$C$8:$C$17),'Test 2 visitor 70'!$C$8:$C$17,'Test 2 visitor 70'!$F$4)&gt;=A3))&gt;0,1,0))</f>
        <v/>
      </c>
      <c r="C3">
        <f>IF(B3=0,0,IF(SUMPRODUCT((ISNUMBER('Test 2 visitor 70'!$B$8:$B$17)+ISNUMBER('Test 2 visitor 70'!$C$8:$C$17)&gt;0)*(ISNUMBER('Test 2 visitor 70'!$B$8:$B$17)*('Test 2 visitor 70'!$B$8:$B$17=A3)+ISNUMBER('Test 2 visitor 70'!$C$8:$C$17)*('Test 2 visitor 70'!$C$8:$C$17=A3)&gt;0))&gt;0,0,1))</f>
        <v/>
      </c>
      <c r="D3">
        <f>SUM(B$2:B3)</f>
        <v/>
      </c>
      <c r="E3">
        <f>SUM(C$2:C3)</f>
        <v/>
      </c>
    </row>
    <row r="4">
      <c r="A4" s="9">
        <f>IF(ISNUMBER('Test 2 visitor 70'!$E$4),IF('Test 2 visitor 70'!$E$4+2&lt;='Test 2 visitor 70'!$F$4,'Test 2 visitor 70'!$E$4+2,""),"")</f>
        <v/>
      </c>
      <c r="B4">
        <f>IF(A4="",0,IF(SUMPRODUCT((ISNUMBER('Test 2 visitor 70'!$B$8:$B$17)+ISNUMBER('Test 2 visitor 70'!$C$8:$C$17)&gt;0)*(IF(ISNUMBER('Test 2 visitor 70'!$B$8:$B$17),'Test 2 visitor 70'!$B$8:$B$17,'Test 2 visitor 70'!$E$4)&lt;=A4)*(IF(ISNUMBER('Test 2 visitor 70'!$C$8:$C$17),'Test 2 visitor 70'!$C$8:$C$17,'Test 2 visitor 70'!$F$4)&gt;=A4))&gt;0,1,0))</f>
        <v/>
      </c>
      <c r="C4">
        <f>IF(B4=0,0,IF(SUMPRODUCT((ISNUMBER('Test 2 visitor 70'!$B$8:$B$17)+ISNUMBER('Test 2 visitor 70'!$C$8:$C$17)&gt;0)*(ISNUMBER('Test 2 visitor 70'!$B$8:$B$17)*('Test 2 visitor 70'!$B$8:$B$17=A4)+ISNUMBER('Test 2 visitor 70'!$C$8:$C$17)*('Test 2 visitor 70'!$C$8:$C$17=A4)&gt;0))&gt;0,0,1))</f>
        <v/>
      </c>
      <c r="D4">
        <f>SUM(B$2:B4)</f>
        <v/>
      </c>
      <c r="E4">
        <f>SUM(C$2:C4)</f>
        <v/>
      </c>
    </row>
    <row r="5">
      <c r="A5" s="9">
        <f>IF(ISNUMBER('Test 2 visitor 70'!$E$4),IF('Test 2 visitor 70'!$E$4+3&lt;='Test 2 visitor 70'!$F$4,'Test 2 visitor 70'!$E$4+3,""),"")</f>
        <v/>
      </c>
      <c r="B5">
        <f>IF(A5="",0,IF(SUMPRODUCT((ISNUMBER('Test 2 visitor 70'!$B$8:$B$17)+ISNUMBER('Test 2 visitor 70'!$C$8:$C$17)&gt;0)*(IF(ISNUMBER('Test 2 visitor 70'!$B$8:$B$17),'Test 2 visitor 70'!$B$8:$B$17,'Test 2 visitor 70'!$E$4)&lt;=A5)*(IF(ISNUMBER('Test 2 visitor 70'!$C$8:$C$17),'Test 2 visitor 70'!$C$8:$C$17,'Test 2 visitor 70'!$F$4)&gt;=A5))&gt;0,1,0))</f>
        <v/>
      </c>
      <c r="C5">
        <f>IF(B5=0,0,IF(SUMPRODUCT((ISNUMBER('Test 2 visitor 70'!$B$8:$B$17)+ISNUMBER('Test 2 visitor 70'!$C$8:$C$17)&gt;0)*(ISNUMBER('Test 2 visitor 70'!$B$8:$B$17)*('Test 2 visitor 70'!$B$8:$B$17=A5)+ISNUMBER('Test 2 visitor 70'!$C$8:$C$17)*('Test 2 visitor 70'!$C$8:$C$17=A5)&gt;0))&gt;0,0,1))</f>
        <v/>
      </c>
      <c r="D5">
        <f>SUM(B$2:B5)</f>
        <v/>
      </c>
      <c r="E5">
        <f>SUM(C$2:C5)</f>
        <v/>
      </c>
    </row>
    <row r="6">
      <c r="A6" s="9">
        <f>IF(ISNUMBER('Test 2 visitor 70'!$E$4),IF('Test 2 visitor 70'!$E$4+4&lt;='Test 2 visitor 70'!$F$4,'Test 2 visitor 70'!$E$4+4,""),"")</f>
        <v/>
      </c>
      <c r="B6">
        <f>IF(A6="",0,IF(SUMPRODUCT((ISNUMBER('Test 2 visitor 70'!$B$8:$B$17)+ISNUMBER('Test 2 visitor 70'!$C$8:$C$17)&gt;0)*(IF(ISNUMBER('Test 2 visitor 70'!$B$8:$B$17),'Test 2 visitor 70'!$B$8:$B$17,'Test 2 visitor 70'!$E$4)&lt;=A6)*(IF(ISNUMBER('Test 2 visitor 70'!$C$8:$C$17),'Test 2 visitor 70'!$C$8:$C$17,'Test 2 visitor 70'!$F$4)&gt;=A6))&gt;0,1,0))</f>
        <v/>
      </c>
      <c r="C6">
        <f>IF(B6=0,0,IF(SUMPRODUCT((ISNUMBER('Test 2 visitor 70'!$B$8:$B$17)+ISNUMBER('Test 2 visitor 70'!$C$8:$C$17)&gt;0)*(ISNUMBER('Test 2 visitor 70'!$B$8:$B$17)*('Test 2 visitor 70'!$B$8:$B$17=A6)+ISNUMBER('Test 2 visitor 70'!$C$8:$C$17)*('Test 2 visitor 70'!$C$8:$C$17=A6)&gt;0))&gt;0,0,1))</f>
        <v/>
      </c>
      <c r="D6">
        <f>SUM(B$2:B6)</f>
        <v/>
      </c>
      <c r="E6">
        <f>SUM(C$2:C6)</f>
        <v/>
      </c>
    </row>
    <row r="7">
      <c r="A7" s="9">
        <f>IF(ISNUMBER('Test 2 visitor 70'!$E$4),IF('Test 2 visitor 70'!$E$4+5&lt;='Test 2 visitor 70'!$F$4,'Test 2 visitor 70'!$E$4+5,""),"")</f>
        <v/>
      </c>
      <c r="B7">
        <f>IF(A7="",0,IF(SUMPRODUCT((ISNUMBER('Test 2 visitor 70'!$B$8:$B$17)+ISNUMBER('Test 2 visitor 70'!$C$8:$C$17)&gt;0)*(IF(ISNUMBER('Test 2 visitor 70'!$B$8:$B$17),'Test 2 visitor 70'!$B$8:$B$17,'Test 2 visitor 70'!$E$4)&lt;=A7)*(IF(ISNUMBER('Test 2 visitor 70'!$C$8:$C$17),'Test 2 visitor 70'!$C$8:$C$17,'Test 2 visitor 70'!$F$4)&gt;=A7))&gt;0,1,0))</f>
        <v/>
      </c>
      <c r="C7">
        <f>IF(B7=0,0,IF(SUMPRODUCT((ISNUMBER('Test 2 visitor 70'!$B$8:$B$17)+ISNUMBER('Test 2 visitor 70'!$C$8:$C$17)&gt;0)*(ISNUMBER('Test 2 visitor 70'!$B$8:$B$17)*('Test 2 visitor 70'!$B$8:$B$17=A7)+ISNUMBER('Test 2 visitor 70'!$C$8:$C$17)*('Test 2 visitor 70'!$C$8:$C$17=A7)&gt;0))&gt;0,0,1))</f>
        <v/>
      </c>
      <c r="D7">
        <f>SUM(B$2:B7)</f>
        <v/>
      </c>
      <c r="E7">
        <f>SUM(C$2:C7)</f>
        <v/>
      </c>
    </row>
    <row r="8">
      <c r="A8" s="9">
        <f>IF(ISNUMBER('Test 2 visitor 70'!$E$4),IF('Test 2 visitor 70'!$E$4+6&lt;='Test 2 visitor 70'!$F$4,'Test 2 visitor 70'!$E$4+6,""),"")</f>
        <v/>
      </c>
      <c r="B8">
        <f>IF(A8="",0,IF(SUMPRODUCT((ISNUMBER('Test 2 visitor 70'!$B$8:$B$17)+ISNUMBER('Test 2 visitor 70'!$C$8:$C$17)&gt;0)*(IF(ISNUMBER('Test 2 visitor 70'!$B$8:$B$17),'Test 2 visitor 70'!$B$8:$B$17,'Test 2 visitor 70'!$E$4)&lt;=A8)*(IF(ISNUMBER('Test 2 visitor 70'!$C$8:$C$17),'Test 2 visitor 70'!$C$8:$C$17,'Test 2 visitor 70'!$F$4)&gt;=A8))&gt;0,1,0))</f>
        <v/>
      </c>
      <c r="C8">
        <f>IF(B8=0,0,IF(SUMPRODUCT((ISNUMBER('Test 2 visitor 70'!$B$8:$B$17)+ISNUMBER('Test 2 visitor 70'!$C$8:$C$17)&gt;0)*(ISNUMBER('Test 2 visitor 70'!$B$8:$B$17)*('Test 2 visitor 70'!$B$8:$B$17=A8)+ISNUMBER('Test 2 visitor 70'!$C$8:$C$17)*('Test 2 visitor 70'!$C$8:$C$17=A8)&gt;0))&gt;0,0,1))</f>
        <v/>
      </c>
      <c r="D8">
        <f>SUM(B$2:B8)</f>
        <v/>
      </c>
      <c r="E8">
        <f>SUM(C$2:C8)</f>
        <v/>
      </c>
    </row>
    <row r="9">
      <c r="A9" s="9">
        <f>IF(ISNUMBER('Test 2 visitor 70'!$E$4),IF('Test 2 visitor 70'!$E$4+7&lt;='Test 2 visitor 70'!$F$4,'Test 2 visitor 70'!$E$4+7,""),"")</f>
        <v/>
      </c>
      <c r="B9">
        <f>IF(A9="",0,IF(SUMPRODUCT((ISNUMBER('Test 2 visitor 70'!$B$8:$B$17)+ISNUMBER('Test 2 visitor 70'!$C$8:$C$17)&gt;0)*(IF(ISNUMBER('Test 2 visitor 70'!$B$8:$B$17),'Test 2 visitor 70'!$B$8:$B$17,'Test 2 visitor 70'!$E$4)&lt;=A9)*(IF(ISNUMBER('Test 2 visitor 70'!$C$8:$C$17),'Test 2 visitor 70'!$C$8:$C$17,'Test 2 visitor 70'!$F$4)&gt;=A9))&gt;0,1,0))</f>
        <v/>
      </c>
      <c r="C9">
        <f>IF(B9=0,0,IF(SUMPRODUCT((ISNUMBER('Test 2 visitor 70'!$B$8:$B$17)+ISNUMBER('Test 2 visitor 70'!$C$8:$C$17)&gt;0)*(ISNUMBER('Test 2 visitor 70'!$B$8:$B$17)*('Test 2 visitor 70'!$B$8:$B$17=A9)+ISNUMBER('Test 2 visitor 70'!$C$8:$C$17)*('Test 2 visitor 70'!$C$8:$C$17=A9)&gt;0))&gt;0,0,1))</f>
        <v/>
      </c>
      <c r="D9">
        <f>SUM(B$2:B9)</f>
        <v/>
      </c>
      <c r="E9">
        <f>SUM(C$2:C9)</f>
        <v/>
      </c>
    </row>
    <row r="10">
      <c r="A10" s="9">
        <f>IF(ISNUMBER('Test 2 visitor 70'!$E$4),IF('Test 2 visitor 70'!$E$4+8&lt;='Test 2 visitor 70'!$F$4,'Test 2 visitor 70'!$E$4+8,""),"")</f>
        <v/>
      </c>
      <c r="B10">
        <f>IF(A10="",0,IF(SUMPRODUCT((ISNUMBER('Test 2 visitor 70'!$B$8:$B$17)+ISNUMBER('Test 2 visitor 70'!$C$8:$C$17)&gt;0)*(IF(ISNUMBER('Test 2 visitor 70'!$B$8:$B$17),'Test 2 visitor 70'!$B$8:$B$17,'Test 2 visitor 70'!$E$4)&lt;=A10)*(IF(ISNUMBER('Test 2 visitor 70'!$C$8:$C$17),'Test 2 visitor 70'!$C$8:$C$17,'Test 2 visitor 70'!$F$4)&gt;=A10))&gt;0,1,0))</f>
        <v/>
      </c>
      <c r="C10">
        <f>IF(B10=0,0,IF(SUMPRODUCT((ISNUMBER('Test 2 visitor 70'!$B$8:$B$17)+ISNUMBER('Test 2 visitor 70'!$C$8:$C$17)&gt;0)*(ISNUMBER('Test 2 visitor 70'!$B$8:$B$17)*('Test 2 visitor 70'!$B$8:$B$17=A10)+ISNUMBER('Test 2 visitor 70'!$C$8:$C$17)*('Test 2 visitor 70'!$C$8:$C$17=A10)&gt;0))&gt;0,0,1))</f>
        <v/>
      </c>
      <c r="D10">
        <f>SUM(B$2:B10)</f>
        <v/>
      </c>
      <c r="E10">
        <f>SUM(C$2:C10)</f>
        <v/>
      </c>
    </row>
    <row r="11">
      <c r="A11" s="9">
        <f>IF(ISNUMBER('Test 2 visitor 70'!$E$4),IF('Test 2 visitor 70'!$E$4+9&lt;='Test 2 visitor 70'!$F$4,'Test 2 visitor 70'!$E$4+9,""),"")</f>
        <v/>
      </c>
      <c r="B11">
        <f>IF(A11="",0,IF(SUMPRODUCT((ISNUMBER('Test 2 visitor 70'!$B$8:$B$17)+ISNUMBER('Test 2 visitor 70'!$C$8:$C$17)&gt;0)*(IF(ISNUMBER('Test 2 visitor 70'!$B$8:$B$17),'Test 2 visitor 70'!$B$8:$B$17,'Test 2 visitor 70'!$E$4)&lt;=A11)*(IF(ISNUMBER('Test 2 visitor 70'!$C$8:$C$17),'Test 2 visitor 70'!$C$8:$C$17,'Test 2 visitor 70'!$F$4)&gt;=A11))&gt;0,1,0))</f>
        <v/>
      </c>
      <c r="C11">
        <f>IF(B11=0,0,IF(SUMPRODUCT((ISNUMBER('Test 2 visitor 70'!$B$8:$B$17)+ISNUMBER('Test 2 visitor 70'!$C$8:$C$17)&gt;0)*(ISNUMBER('Test 2 visitor 70'!$B$8:$B$17)*('Test 2 visitor 70'!$B$8:$B$17=A11)+ISNUMBER('Test 2 visitor 70'!$C$8:$C$17)*('Test 2 visitor 70'!$C$8:$C$17=A11)&gt;0))&gt;0,0,1))</f>
        <v/>
      </c>
      <c r="D11">
        <f>SUM(B$2:B11)</f>
        <v/>
      </c>
      <c r="E11">
        <f>SUM(C$2:C11)</f>
        <v/>
      </c>
    </row>
    <row r="12">
      <c r="A12" s="9">
        <f>IF(ISNUMBER('Test 2 visitor 70'!$E$4),IF('Test 2 visitor 70'!$E$4+10&lt;='Test 2 visitor 70'!$F$4,'Test 2 visitor 70'!$E$4+10,""),"")</f>
        <v/>
      </c>
      <c r="B12">
        <f>IF(A12="",0,IF(SUMPRODUCT((ISNUMBER('Test 2 visitor 70'!$B$8:$B$17)+ISNUMBER('Test 2 visitor 70'!$C$8:$C$17)&gt;0)*(IF(ISNUMBER('Test 2 visitor 70'!$B$8:$B$17),'Test 2 visitor 70'!$B$8:$B$17,'Test 2 visitor 70'!$E$4)&lt;=A12)*(IF(ISNUMBER('Test 2 visitor 70'!$C$8:$C$17),'Test 2 visitor 70'!$C$8:$C$17,'Test 2 visitor 70'!$F$4)&gt;=A12))&gt;0,1,0))</f>
        <v/>
      </c>
      <c r="C12">
        <f>IF(B12=0,0,IF(SUMPRODUCT((ISNUMBER('Test 2 visitor 70'!$B$8:$B$17)+ISNUMBER('Test 2 visitor 70'!$C$8:$C$17)&gt;0)*(ISNUMBER('Test 2 visitor 70'!$B$8:$B$17)*('Test 2 visitor 70'!$B$8:$B$17=A12)+ISNUMBER('Test 2 visitor 70'!$C$8:$C$17)*('Test 2 visitor 70'!$C$8:$C$17=A12)&gt;0))&gt;0,0,1))</f>
        <v/>
      </c>
      <c r="D12">
        <f>SUM(B$2:B12)</f>
        <v/>
      </c>
      <c r="E12">
        <f>SUM(C$2:C12)</f>
        <v/>
      </c>
    </row>
    <row r="13">
      <c r="A13" s="9">
        <f>IF(ISNUMBER('Test 2 visitor 70'!$E$4),IF('Test 2 visitor 70'!$E$4+11&lt;='Test 2 visitor 70'!$F$4,'Test 2 visitor 70'!$E$4+11,""),"")</f>
        <v/>
      </c>
      <c r="B13">
        <f>IF(A13="",0,IF(SUMPRODUCT((ISNUMBER('Test 2 visitor 70'!$B$8:$B$17)+ISNUMBER('Test 2 visitor 70'!$C$8:$C$17)&gt;0)*(IF(ISNUMBER('Test 2 visitor 70'!$B$8:$B$17),'Test 2 visitor 70'!$B$8:$B$17,'Test 2 visitor 70'!$E$4)&lt;=A13)*(IF(ISNUMBER('Test 2 visitor 70'!$C$8:$C$17),'Test 2 visitor 70'!$C$8:$C$17,'Test 2 visitor 70'!$F$4)&gt;=A13))&gt;0,1,0))</f>
        <v/>
      </c>
      <c r="C13">
        <f>IF(B13=0,0,IF(SUMPRODUCT((ISNUMBER('Test 2 visitor 70'!$B$8:$B$17)+ISNUMBER('Test 2 visitor 70'!$C$8:$C$17)&gt;0)*(ISNUMBER('Test 2 visitor 70'!$B$8:$B$17)*('Test 2 visitor 70'!$B$8:$B$17=A13)+ISNUMBER('Test 2 visitor 70'!$C$8:$C$17)*('Test 2 visitor 70'!$C$8:$C$17=A13)&gt;0))&gt;0,0,1))</f>
        <v/>
      </c>
      <c r="D13">
        <f>SUM(B$2:B13)</f>
        <v/>
      </c>
      <c r="E13">
        <f>SUM(C$2:C13)</f>
        <v/>
      </c>
    </row>
    <row r="14">
      <c r="A14" s="9">
        <f>IF(ISNUMBER('Test 2 visitor 70'!$E$4),IF('Test 2 visitor 70'!$E$4+12&lt;='Test 2 visitor 70'!$F$4,'Test 2 visitor 70'!$E$4+12,""),"")</f>
        <v/>
      </c>
      <c r="B14">
        <f>IF(A14="",0,IF(SUMPRODUCT((ISNUMBER('Test 2 visitor 70'!$B$8:$B$17)+ISNUMBER('Test 2 visitor 70'!$C$8:$C$17)&gt;0)*(IF(ISNUMBER('Test 2 visitor 70'!$B$8:$B$17),'Test 2 visitor 70'!$B$8:$B$17,'Test 2 visitor 70'!$E$4)&lt;=A14)*(IF(ISNUMBER('Test 2 visitor 70'!$C$8:$C$17),'Test 2 visitor 70'!$C$8:$C$17,'Test 2 visitor 70'!$F$4)&gt;=A14))&gt;0,1,0))</f>
        <v/>
      </c>
      <c r="C14">
        <f>IF(B14=0,0,IF(SUMPRODUCT((ISNUMBER('Test 2 visitor 70'!$B$8:$B$17)+ISNUMBER('Test 2 visitor 70'!$C$8:$C$17)&gt;0)*(ISNUMBER('Test 2 visitor 70'!$B$8:$B$17)*('Test 2 visitor 70'!$B$8:$B$17=A14)+ISNUMBER('Test 2 visitor 70'!$C$8:$C$17)*('Test 2 visitor 70'!$C$8:$C$17=A14)&gt;0))&gt;0,0,1))</f>
        <v/>
      </c>
      <c r="D14">
        <f>SUM(B$2:B14)</f>
        <v/>
      </c>
      <c r="E14">
        <f>SUM(C$2:C14)</f>
        <v/>
      </c>
    </row>
    <row r="15">
      <c r="A15" s="9">
        <f>IF(ISNUMBER('Test 2 visitor 70'!$E$4),IF('Test 2 visitor 70'!$E$4+13&lt;='Test 2 visitor 70'!$F$4,'Test 2 visitor 70'!$E$4+13,""),"")</f>
        <v/>
      </c>
      <c r="B15">
        <f>IF(A15="",0,IF(SUMPRODUCT((ISNUMBER('Test 2 visitor 70'!$B$8:$B$17)+ISNUMBER('Test 2 visitor 70'!$C$8:$C$17)&gt;0)*(IF(ISNUMBER('Test 2 visitor 70'!$B$8:$B$17),'Test 2 visitor 70'!$B$8:$B$17,'Test 2 visitor 70'!$E$4)&lt;=A15)*(IF(ISNUMBER('Test 2 visitor 70'!$C$8:$C$17),'Test 2 visitor 70'!$C$8:$C$17,'Test 2 visitor 70'!$F$4)&gt;=A15))&gt;0,1,0))</f>
        <v/>
      </c>
      <c r="C15">
        <f>IF(B15=0,0,IF(SUMPRODUCT((ISNUMBER('Test 2 visitor 70'!$B$8:$B$17)+ISNUMBER('Test 2 visitor 70'!$C$8:$C$17)&gt;0)*(ISNUMBER('Test 2 visitor 70'!$B$8:$B$17)*('Test 2 visitor 70'!$B$8:$B$17=A15)+ISNUMBER('Test 2 visitor 70'!$C$8:$C$17)*('Test 2 visitor 70'!$C$8:$C$17=A15)&gt;0))&gt;0,0,1))</f>
        <v/>
      </c>
      <c r="D15">
        <f>SUM(B$2:B15)</f>
        <v/>
      </c>
      <c r="E15">
        <f>SUM(C$2:C15)</f>
        <v/>
      </c>
    </row>
    <row r="16">
      <c r="A16" s="9">
        <f>IF(ISNUMBER('Test 2 visitor 70'!$E$4),IF('Test 2 visitor 70'!$E$4+14&lt;='Test 2 visitor 70'!$F$4,'Test 2 visitor 70'!$E$4+14,""),"")</f>
        <v/>
      </c>
      <c r="B16">
        <f>IF(A16="",0,IF(SUMPRODUCT((ISNUMBER('Test 2 visitor 70'!$B$8:$B$17)+ISNUMBER('Test 2 visitor 70'!$C$8:$C$17)&gt;0)*(IF(ISNUMBER('Test 2 visitor 70'!$B$8:$B$17),'Test 2 visitor 70'!$B$8:$B$17,'Test 2 visitor 70'!$E$4)&lt;=A16)*(IF(ISNUMBER('Test 2 visitor 70'!$C$8:$C$17),'Test 2 visitor 70'!$C$8:$C$17,'Test 2 visitor 70'!$F$4)&gt;=A16))&gt;0,1,0))</f>
        <v/>
      </c>
      <c r="C16">
        <f>IF(B16=0,0,IF(SUMPRODUCT((ISNUMBER('Test 2 visitor 70'!$B$8:$B$17)+ISNUMBER('Test 2 visitor 70'!$C$8:$C$17)&gt;0)*(ISNUMBER('Test 2 visitor 70'!$B$8:$B$17)*('Test 2 visitor 70'!$B$8:$B$17=A16)+ISNUMBER('Test 2 visitor 70'!$C$8:$C$17)*('Test 2 visitor 70'!$C$8:$C$17=A16)&gt;0))&gt;0,0,1))</f>
        <v/>
      </c>
      <c r="D16">
        <f>SUM(B$2:B16)</f>
        <v/>
      </c>
      <c r="E16">
        <f>SUM(C$2:C16)</f>
        <v/>
      </c>
    </row>
    <row r="17">
      <c r="A17" s="9">
        <f>IF(ISNUMBER('Test 2 visitor 70'!$E$4),IF('Test 2 visitor 70'!$E$4+15&lt;='Test 2 visitor 70'!$F$4,'Test 2 visitor 70'!$E$4+15,""),"")</f>
        <v/>
      </c>
      <c r="B17">
        <f>IF(A17="",0,IF(SUMPRODUCT((ISNUMBER('Test 2 visitor 70'!$B$8:$B$17)+ISNUMBER('Test 2 visitor 70'!$C$8:$C$17)&gt;0)*(IF(ISNUMBER('Test 2 visitor 70'!$B$8:$B$17),'Test 2 visitor 70'!$B$8:$B$17,'Test 2 visitor 70'!$E$4)&lt;=A17)*(IF(ISNUMBER('Test 2 visitor 70'!$C$8:$C$17),'Test 2 visitor 70'!$C$8:$C$17,'Test 2 visitor 70'!$F$4)&gt;=A17))&gt;0,1,0))</f>
        <v/>
      </c>
      <c r="C17">
        <f>IF(B17=0,0,IF(SUMPRODUCT((ISNUMBER('Test 2 visitor 70'!$B$8:$B$17)+ISNUMBER('Test 2 visitor 70'!$C$8:$C$17)&gt;0)*(ISNUMBER('Test 2 visitor 70'!$B$8:$B$17)*('Test 2 visitor 70'!$B$8:$B$17=A17)+ISNUMBER('Test 2 visitor 70'!$C$8:$C$17)*('Test 2 visitor 70'!$C$8:$C$17=A17)&gt;0))&gt;0,0,1))</f>
        <v/>
      </c>
      <c r="D17">
        <f>SUM(B$2:B17)</f>
        <v/>
      </c>
      <c r="E17">
        <f>SUM(C$2:C17)</f>
        <v/>
      </c>
    </row>
    <row r="18">
      <c r="A18" s="9">
        <f>IF(ISNUMBER('Test 2 visitor 70'!$E$4),IF('Test 2 visitor 70'!$E$4+16&lt;='Test 2 visitor 70'!$F$4,'Test 2 visitor 70'!$E$4+16,""),"")</f>
        <v/>
      </c>
      <c r="B18">
        <f>IF(A18="",0,IF(SUMPRODUCT((ISNUMBER('Test 2 visitor 70'!$B$8:$B$17)+ISNUMBER('Test 2 visitor 70'!$C$8:$C$17)&gt;0)*(IF(ISNUMBER('Test 2 visitor 70'!$B$8:$B$17),'Test 2 visitor 70'!$B$8:$B$17,'Test 2 visitor 70'!$E$4)&lt;=A18)*(IF(ISNUMBER('Test 2 visitor 70'!$C$8:$C$17),'Test 2 visitor 70'!$C$8:$C$17,'Test 2 visitor 70'!$F$4)&gt;=A18))&gt;0,1,0))</f>
        <v/>
      </c>
      <c r="C18">
        <f>IF(B18=0,0,IF(SUMPRODUCT((ISNUMBER('Test 2 visitor 70'!$B$8:$B$17)+ISNUMBER('Test 2 visitor 70'!$C$8:$C$17)&gt;0)*(ISNUMBER('Test 2 visitor 70'!$B$8:$B$17)*('Test 2 visitor 70'!$B$8:$B$17=A18)+ISNUMBER('Test 2 visitor 70'!$C$8:$C$17)*('Test 2 visitor 70'!$C$8:$C$17=A18)&gt;0))&gt;0,0,1))</f>
        <v/>
      </c>
      <c r="D18">
        <f>SUM(B$2:B18)</f>
        <v/>
      </c>
      <c r="E18">
        <f>SUM(C$2:C18)</f>
        <v/>
      </c>
    </row>
    <row r="19">
      <c r="A19" s="9">
        <f>IF(ISNUMBER('Test 2 visitor 70'!$E$4),IF('Test 2 visitor 70'!$E$4+17&lt;='Test 2 visitor 70'!$F$4,'Test 2 visitor 70'!$E$4+17,""),"")</f>
        <v/>
      </c>
      <c r="B19">
        <f>IF(A19="",0,IF(SUMPRODUCT((ISNUMBER('Test 2 visitor 70'!$B$8:$B$17)+ISNUMBER('Test 2 visitor 70'!$C$8:$C$17)&gt;0)*(IF(ISNUMBER('Test 2 visitor 70'!$B$8:$B$17),'Test 2 visitor 70'!$B$8:$B$17,'Test 2 visitor 70'!$E$4)&lt;=A19)*(IF(ISNUMBER('Test 2 visitor 70'!$C$8:$C$17),'Test 2 visitor 70'!$C$8:$C$17,'Test 2 visitor 70'!$F$4)&gt;=A19))&gt;0,1,0))</f>
        <v/>
      </c>
      <c r="C19">
        <f>IF(B19=0,0,IF(SUMPRODUCT((ISNUMBER('Test 2 visitor 70'!$B$8:$B$17)+ISNUMBER('Test 2 visitor 70'!$C$8:$C$17)&gt;0)*(ISNUMBER('Test 2 visitor 70'!$B$8:$B$17)*('Test 2 visitor 70'!$B$8:$B$17=A19)+ISNUMBER('Test 2 visitor 70'!$C$8:$C$17)*('Test 2 visitor 70'!$C$8:$C$17=A19)&gt;0))&gt;0,0,1))</f>
        <v/>
      </c>
      <c r="D19">
        <f>SUM(B$2:B19)</f>
        <v/>
      </c>
      <c r="E19">
        <f>SUM(C$2:C19)</f>
        <v/>
      </c>
    </row>
    <row r="20">
      <c r="A20" s="9">
        <f>IF(ISNUMBER('Test 2 visitor 70'!$E$4),IF('Test 2 visitor 70'!$E$4+18&lt;='Test 2 visitor 70'!$F$4,'Test 2 visitor 70'!$E$4+18,""),"")</f>
        <v/>
      </c>
      <c r="B20">
        <f>IF(A20="",0,IF(SUMPRODUCT((ISNUMBER('Test 2 visitor 70'!$B$8:$B$17)+ISNUMBER('Test 2 visitor 70'!$C$8:$C$17)&gt;0)*(IF(ISNUMBER('Test 2 visitor 70'!$B$8:$B$17),'Test 2 visitor 70'!$B$8:$B$17,'Test 2 visitor 70'!$E$4)&lt;=A20)*(IF(ISNUMBER('Test 2 visitor 70'!$C$8:$C$17),'Test 2 visitor 70'!$C$8:$C$17,'Test 2 visitor 70'!$F$4)&gt;=A20))&gt;0,1,0))</f>
        <v/>
      </c>
      <c r="C20">
        <f>IF(B20=0,0,IF(SUMPRODUCT((ISNUMBER('Test 2 visitor 70'!$B$8:$B$17)+ISNUMBER('Test 2 visitor 70'!$C$8:$C$17)&gt;0)*(ISNUMBER('Test 2 visitor 70'!$B$8:$B$17)*('Test 2 visitor 70'!$B$8:$B$17=A20)+ISNUMBER('Test 2 visitor 70'!$C$8:$C$17)*('Test 2 visitor 70'!$C$8:$C$17=A20)&gt;0))&gt;0,0,1))</f>
        <v/>
      </c>
      <c r="D20">
        <f>SUM(B$2:B20)</f>
        <v/>
      </c>
      <c r="E20">
        <f>SUM(C$2:C20)</f>
        <v/>
      </c>
    </row>
    <row r="21">
      <c r="A21" s="9">
        <f>IF(ISNUMBER('Test 2 visitor 70'!$E$4),IF('Test 2 visitor 70'!$E$4+19&lt;='Test 2 visitor 70'!$F$4,'Test 2 visitor 70'!$E$4+19,""),"")</f>
        <v/>
      </c>
      <c r="B21">
        <f>IF(A21="",0,IF(SUMPRODUCT((ISNUMBER('Test 2 visitor 70'!$B$8:$B$17)+ISNUMBER('Test 2 visitor 70'!$C$8:$C$17)&gt;0)*(IF(ISNUMBER('Test 2 visitor 70'!$B$8:$B$17),'Test 2 visitor 70'!$B$8:$B$17,'Test 2 visitor 70'!$E$4)&lt;=A21)*(IF(ISNUMBER('Test 2 visitor 70'!$C$8:$C$17),'Test 2 visitor 70'!$C$8:$C$17,'Test 2 visitor 70'!$F$4)&gt;=A21))&gt;0,1,0))</f>
        <v/>
      </c>
      <c r="C21">
        <f>IF(B21=0,0,IF(SUMPRODUCT((ISNUMBER('Test 2 visitor 70'!$B$8:$B$17)+ISNUMBER('Test 2 visitor 70'!$C$8:$C$17)&gt;0)*(ISNUMBER('Test 2 visitor 70'!$B$8:$B$17)*('Test 2 visitor 70'!$B$8:$B$17=A21)+ISNUMBER('Test 2 visitor 70'!$C$8:$C$17)*('Test 2 visitor 70'!$C$8:$C$17=A21)&gt;0))&gt;0,0,1))</f>
        <v/>
      </c>
      <c r="D21">
        <f>SUM(B$2:B21)</f>
        <v/>
      </c>
      <c r="E21">
        <f>SUM(C$2:C21)</f>
        <v/>
      </c>
    </row>
    <row r="22">
      <c r="A22" s="9">
        <f>IF(ISNUMBER('Test 2 visitor 70'!$E$4),IF('Test 2 visitor 70'!$E$4+20&lt;='Test 2 visitor 70'!$F$4,'Test 2 visitor 70'!$E$4+20,""),"")</f>
        <v/>
      </c>
      <c r="B22">
        <f>IF(A22="",0,IF(SUMPRODUCT((ISNUMBER('Test 2 visitor 70'!$B$8:$B$17)+ISNUMBER('Test 2 visitor 70'!$C$8:$C$17)&gt;0)*(IF(ISNUMBER('Test 2 visitor 70'!$B$8:$B$17),'Test 2 visitor 70'!$B$8:$B$17,'Test 2 visitor 70'!$E$4)&lt;=A22)*(IF(ISNUMBER('Test 2 visitor 70'!$C$8:$C$17),'Test 2 visitor 70'!$C$8:$C$17,'Test 2 visitor 70'!$F$4)&gt;=A22))&gt;0,1,0))</f>
        <v/>
      </c>
      <c r="C22">
        <f>IF(B22=0,0,IF(SUMPRODUCT((ISNUMBER('Test 2 visitor 70'!$B$8:$B$17)+ISNUMBER('Test 2 visitor 70'!$C$8:$C$17)&gt;0)*(ISNUMBER('Test 2 visitor 70'!$B$8:$B$17)*('Test 2 visitor 70'!$B$8:$B$17=A22)+ISNUMBER('Test 2 visitor 70'!$C$8:$C$17)*('Test 2 visitor 70'!$C$8:$C$17=A22)&gt;0))&gt;0,0,1))</f>
        <v/>
      </c>
      <c r="D22">
        <f>SUM(B$2:B22)</f>
        <v/>
      </c>
      <c r="E22">
        <f>SUM(C$2:C22)</f>
        <v/>
      </c>
    </row>
    <row r="23">
      <c r="A23" s="9">
        <f>IF(ISNUMBER('Test 2 visitor 70'!$E$4),IF('Test 2 visitor 70'!$E$4+21&lt;='Test 2 visitor 70'!$F$4,'Test 2 visitor 70'!$E$4+21,""),"")</f>
        <v/>
      </c>
      <c r="B23">
        <f>IF(A23="",0,IF(SUMPRODUCT((ISNUMBER('Test 2 visitor 70'!$B$8:$B$17)+ISNUMBER('Test 2 visitor 70'!$C$8:$C$17)&gt;0)*(IF(ISNUMBER('Test 2 visitor 70'!$B$8:$B$17),'Test 2 visitor 70'!$B$8:$B$17,'Test 2 visitor 70'!$E$4)&lt;=A23)*(IF(ISNUMBER('Test 2 visitor 70'!$C$8:$C$17),'Test 2 visitor 70'!$C$8:$C$17,'Test 2 visitor 70'!$F$4)&gt;=A23))&gt;0,1,0))</f>
        <v/>
      </c>
      <c r="C23">
        <f>IF(B23=0,0,IF(SUMPRODUCT((ISNUMBER('Test 2 visitor 70'!$B$8:$B$17)+ISNUMBER('Test 2 visitor 70'!$C$8:$C$17)&gt;0)*(ISNUMBER('Test 2 visitor 70'!$B$8:$B$17)*('Test 2 visitor 70'!$B$8:$B$17=A23)+ISNUMBER('Test 2 visitor 70'!$C$8:$C$17)*('Test 2 visitor 70'!$C$8:$C$17=A23)&gt;0))&gt;0,0,1))</f>
        <v/>
      </c>
      <c r="D23">
        <f>SUM(B$2:B23)</f>
        <v/>
      </c>
      <c r="E23">
        <f>SUM(C$2:C23)</f>
        <v/>
      </c>
    </row>
    <row r="24">
      <c r="A24" s="9">
        <f>IF(ISNUMBER('Test 2 visitor 70'!$E$4),IF('Test 2 visitor 70'!$E$4+22&lt;='Test 2 visitor 70'!$F$4,'Test 2 visitor 70'!$E$4+22,""),"")</f>
        <v/>
      </c>
      <c r="B24">
        <f>IF(A24="",0,IF(SUMPRODUCT((ISNUMBER('Test 2 visitor 70'!$B$8:$B$17)+ISNUMBER('Test 2 visitor 70'!$C$8:$C$17)&gt;0)*(IF(ISNUMBER('Test 2 visitor 70'!$B$8:$B$17),'Test 2 visitor 70'!$B$8:$B$17,'Test 2 visitor 70'!$E$4)&lt;=A24)*(IF(ISNUMBER('Test 2 visitor 70'!$C$8:$C$17),'Test 2 visitor 70'!$C$8:$C$17,'Test 2 visitor 70'!$F$4)&gt;=A24))&gt;0,1,0))</f>
        <v/>
      </c>
      <c r="C24">
        <f>IF(B24=0,0,IF(SUMPRODUCT((ISNUMBER('Test 2 visitor 70'!$B$8:$B$17)+ISNUMBER('Test 2 visitor 70'!$C$8:$C$17)&gt;0)*(ISNUMBER('Test 2 visitor 70'!$B$8:$B$17)*('Test 2 visitor 70'!$B$8:$B$17=A24)+ISNUMBER('Test 2 visitor 70'!$C$8:$C$17)*('Test 2 visitor 70'!$C$8:$C$17=A24)&gt;0))&gt;0,0,1))</f>
        <v/>
      </c>
      <c r="D24">
        <f>SUM(B$2:B24)</f>
        <v/>
      </c>
      <c r="E24">
        <f>SUM(C$2:C24)</f>
        <v/>
      </c>
    </row>
    <row r="25">
      <c r="A25" s="9">
        <f>IF(ISNUMBER('Test 2 visitor 70'!$E$4),IF('Test 2 visitor 70'!$E$4+23&lt;='Test 2 visitor 70'!$F$4,'Test 2 visitor 70'!$E$4+23,""),"")</f>
        <v/>
      </c>
      <c r="B25">
        <f>IF(A25="",0,IF(SUMPRODUCT((ISNUMBER('Test 2 visitor 70'!$B$8:$B$17)+ISNUMBER('Test 2 visitor 70'!$C$8:$C$17)&gt;0)*(IF(ISNUMBER('Test 2 visitor 70'!$B$8:$B$17),'Test 2 visitor 70'!$B$8:$B$17,'Test 2 visitor 70'!$E$4)&lt;=A25)*(IF(ISNUMBER('Test 2 visitor 70'!$C$8:$C$17),'Test 2 visitor 70'!$C$8:$C$17,'Test 2 visitor 70'!$F$4)&gt;=A25))&gt;0,1,0))</f>
        <v/>
      </c>
      <c r="C25">
        <f>IF(B25=0,0,IF(SUMPRODUCT((ISNUMBER('Test 2 visitor 70'!$B$8:$B$17)+ISNUMBER('Test 2 visitor 70'!$C$8:$C$17)&gt;0)*(ISNUMBER('Test 2 visitor 70'!$B$8:$B$17)*('Test 2 visitor 70'!$B$8:$B$17=A25)+ISNUMBER('Test 2 visitor 70'!$C$8:$C$17)*('Test 2 visitor 70'!$C$8:$C$17=A25)&gt;0))&gt;0,0,1))</f>
        <v/>
      </c>
      <c r="D25">
        <f>SUM(B$2:B25)</f>
        <v/>
      </c>
      <c r="E25">
        <f>SUM(C$2:C25)</f>
        <v/>
      </c>
    </row>
    <row r="26">
      <c r="A26" s="9">
        <f>IF(ISNUMBER('Test 2 visitor 70'!$E$4),IF('Test 2 visitor 70'!$E$4+24&lt;='Test 2 visitor 70'!$F$4,'Test 2 visitor 70'!$E$4+24,""),"")</f>
        <v/>
      </c>
      <c r="B26">
        <f>IF(A26="",0,IF(SUMPRODUCT((ISNUMBER('Test 2 visitor 70'!$B$8:$B$17)+ISNUMBER('Test 2 visitor 70'!$C$8:$C$17)&gt;0)*(IF(ISNUMBER('Test 2 visitor 70'!$B$8:$B$17),'Test 2 visitor 70'!$B$8:$B$17,'Test 2 visitor 70'!$E$4)&lt;=A26)*(IF(ISNUMBER('Test 2 visitor 70'!$C$8:$C$17),'Test 2 visitor 70'!$C$8:$C$17,'Test 2 visitor 70'!$F$4)&gt;=A26))&gt;0,1,0))</f>
        <v/>
      </c>
      <c r="C26">
        <f>IF(B26=0,0,IF(SUMPRODUCT((ISNUMBER('Test 2 visitor 70'!$B$8:$B$17)+ISNUMBER('Test 2 visitor 70'!$C$8:$C$17)&gt;0)*(ISNUMBER('Test 2 visitor 70'!$B$8:$B$17)*('Test 2 visitor 70'!$B$8:$B$17=A26)+ISNUMBER('Test 2 visitor 70'!$C$8:$C$17)*('Test 2 visitor 70'!$C$8:$C$17=A26)&gt;0))&gt;0,0,1))</f>
        <v/>
      </c>
      <c r="D26">
        <f>SUM(B$2:B26)</f>
        <v/>
      </c>
      <c r="E26">
        <f>SUM(C$2:C26)</f>
        <v/>
      </c>
    </row>
    <row r="27">
      <c r="A27" s="9">
        <f>IF(ISNUMBER('Test 2 visitor 70'!$E$4),IF('Test 2 visitor 70'!$E$4+25&lt;='Test 2 visitor 70'!$F$4,'Test 2 visitor 70'!$E$4+25,""),"")</f>
        <v/>
      </c>
      <c r="B27">
        <f>IF(A27="",0,IF(SUMPRODUCT((ISNUMBER('Test 2 visitor 70'!$B$8:$B$17)+ISNUMBER('Test 2 visitor 70'!$C$8:$C$17)&gt;0)*(IF(ISNUMBER('Test 2 visitor 70'!$B$8:$B$17),'Test 2 visitor 70'!$B$8:$B$17,'Test 2 visitor 70'!$E$4)&lt;=A27)*(IF(ISNUMBER('Test 2 visitor 70'!$C$8:$C$17),'Test 2 visitor 70'!$C$8:$C$17,'Test 2 visitor 70'!$F$4)&gt;=A27))&gt;0,1,0))</f>
        <v/>
      </c>
      <c r="C27">
        <f>IF(B27=0,0,IF(SUMPRODUCT((ISNUMBER('Test 2 visitor 70'!$B$8:$B$17)+ISNUMBER('Test 2 visitor 70'!$C$8:$C$17)&gt;0)*(ISNUMBER('Test 2 visitor 70'!$B$8:$B$17)*('Test 2 visitor 70'!$B$8:$B$17=A27)+ISNUMBER('Test 2 visitor 70'!$C$8:$C$17)*('Test 2 visitor 70'!$C$8:$C$17=A27)&gt;0))&gt;0,0,1))</f>
        <v/>
      </c>
      <c r="D27">
        <f>SUM(B$2:B27)</f>
        <v/>
      </c>
      <c r="E27">
        <f>SUM(C$2:C27)</f>
        <v/>
      </c>
    </row>
    <row r="28">
      <c r="A28" s="9">
        <f>IF(ISNUMBER('Test 2 visitor 70'!$E$4),IF('Test 2 visitor 70'!$E$4+26&lt;='Test 2 visitor 70'!$F$4,'Test 2 visitor 70'!$E$4+26,""),"")</f>
        <v/>
      </c>
      <c r="B28">
        <f>IF(A28="",0,IF(SUMPRODUCT((ISNUMBER('Test 2 visitor 70'!$B$8:$B$17)+ISNUMBER('Test 2 visitor 70'!$C$8:$C$17)&gt;0)*(IF(ISNUMBER('Test 2 visitor 70'!$B$8:$B$17),'Test 2 visitor 70'!$B$8:$B$17,'Test 2 visitor 70'!$E$4)&lt;=A28)*(IF(ISNUMBER('Test 2 visitor 70'!$C$8:$C$17),'Test 2 visitor 70'!$C$8:$C$17,'Test 2 visitor 70'!$F$4)&gt;=A28))&gt;0,1,0))</f>
        <v/>
      </c>
      <c r="C28">
        <f>IF(B28=0,0,IF(SUMPRODUCT((ISNUMBER('Test 2 visitor 70'!$B$8:$B$17)+ISNUMBER('Test 2 visitor 70'!$C$8:$C$17)&gt;0)*(ISNUMBER('Test 2 visitor 70'!$B$8:$B$17)*('Test 2 visitor 70'!$B$8:$B$17=A28)+ISNUMBER('Test 2 visitor 70'!$C$8:$C$17)*('Test 2 visitor 70'!$C$8:$C$17=A28)&gt;0))&gt;0,0,1))</f>
        <v/>
      </c>
      <c r="D28">
        <f>SUM(B$2:B28)</f>
        <v/>
      </c>
      <c r="E28">
        <f>SUM(C$2:C28)</f>
        <v/>
      </c>
    </row>
    <row r="29">
      <c r="A29" s="9">
        <f>IF(ISNUMBER('Test 2 visitor 70'!$E$4),IF('Test 2 visitor 70'!$E$4+27&lt;='Test 2 visitor 70'!$F$4,'Test 2 visitor 70'!$E$4+27,""),"")</f>
        <v/>
      </c>
      <c r="B29">
        <f>IF(A29="",0,IF(SUMPRODUCT((ISNUMBER('Test 2 visitor 70'!$B$8:$B$17)+ISNUMBER('Test 2 visitor 70'!$C$8:$C$17)&gt;0)*(IF(ISNUMBER('Test 2 visitor 70'!$B$8:$B$17),'Test 2 visitor 70'!$B$8:$B$17,'Test 2 visitor 70'!$E$4)&lt;=A29)*(IF(ISNUMBER('Test 2 visitor 70'!$C$8:$C$17),'Test 2 visitor 70'!$C$8:$C$17,'Test 2 visitor 70'!$F$4)&gt;=A29))&gt;0,1,0))</f>
        <v/>
      </c>
      <c r="C29">
        <f>IF(B29=0,0,IF(SUMPRODUCT((ISNUMBER('Test 2 visitor 70'!$B$8:$B$17)+ISNUMBER('Test 2 visitor 70'!$C$8:$C$17)&gt;0)*(ISNUMBER('Test 2 visitor 70'!$B$8:$B$17)*('Test 2 visitor 70'!$B$8:$B$17=A29)+ISNUMBER('Test 2 visitor 70'!$C$8:$C$17)*('Test 2 visitor 70'!$C$8:$C$17=A29)&gt;0))&gt;0,0,1))</f>
        <v/>
      </c>
      <c r="D29">
        <f>SUM(B$2:B29)</f>
        <v/>
      </c>
      <c r="E29">
        <f>SUM(C$2:C29)</f>
        <v/>
      </c>
    </row>
    <row r="30">
      <c r="A30" s="9">
        <f>IF(ISNUMBER('Test 2 visitor 70'!$E$4),IF('Test 2 visitor 70'!$E$4+28&lt;='Test 2 visitor 70'!$F$4,'Test 2 visitor 70'!$E$4+28,""),"")</f>
        <v/>
      </c>
      <c r="B30">
        <f>IF(A30="",0,IF(SUMPRODUCT((ISNUMBER('Test 2 visitor 70'!$B$8:$B$17)+ISNUMBER('Test 2 visitor 70'!$C$8:$C$17)&gt;0)*(IF(ISNUMBER('Test 2 visitor 70'!$B$8:$B$17),'Test 2 visitor 70'!$B$8:$B$17,'Test 2 visitor 70'!$E$4)&lt;=A30)*(IF(ISNUMBER('Test 2 visitor 70'!$C$8:$C$17),'Test 2 visitor 70'!$C$8:$C$17,'Test 2 visitor 70'!$F$4)&gt;=A30))&gt;0,1,0))</f>
        <v/>
      </c>
      <c r="C30">
        <f>IF(B30=0,0,IF(SUMPRODUCT((ISNUMBER('Test 2 visitor 70'!$B$8:$B$17)+ISNUMBER('Test 2 visitor 70'!$C$8:$C$17)&gt;0)*(ISNUMBER('Test 2 visitor 70'!$B$8:$B$17)*('Test 2 visitor 70'!$B$8:$B$17=A30)+ISNUMBER('Test 2 visitor 70'!$C$8:$C$17)*('Test 2 visitor 70'!$C$8:$C$17=A30)&gt;0))&gt;0,0,1))</f>
        <v/>
      </c>
      <c r="D30">
        <f>SUM(B$2:B30)</f>
        <v/>
      </c>
      <c r="E30">
        <f>SUM(C$2:C30)</f>
        <v/>
      </c>
    </row>
    <row r="31">
      <c r="A31" s="9">
        <f>IF(ISNUMBER('Test 2 visitor 70'!$E$4),IF('Test 2 visitor 70'!$E$4+29&lt;='Test 2 visitor 70'!$F$4,'Test 2 visitor 70'!$E$4+29,""),"")</f>
        <v/>
      </c>
      <c r="B31">
        <f>IF(A31="",0,IF(SUMPRODUCT((ISNUMBER('Test 2 visitor 70'!$B$8:$B$17)+ISNUMBER('Test 2 visitor 70'!$C$8:$C$17)&gt;0)*(IF(ISNUMBER('Test 2 visitor 70'!$B$8:$B$17),'Test 2 visitor 70'!$B$8:$B$17,'Test 2 visitor 70'!$E$4)&lt;=A31)*(IF(ISNUMBER('Test 2 visitor 70'!$C$8:$C$17),'Test 2 visitor 70'!$C$8:$C$17,'Test 2 visitor 70'!$F$4)&gt;=A31))&gt;0,1,0))</f>
        <v/>
      </c>
      <c r="C31">
        <f>IF(B31=0,0,IF(SUMPRODUCT((ISNUMBER('Test 2 visitor 70'!$B$8:$B$17)+ISNUMBER('Test 2 visitor 70'!$C$8:$C$17)&gt;0)*(ISNUMBER('Test 2 visitor 70'!$B$8:$B$17)*('Test 2 visitor 70'!$B$8:$B$17=A31)+ISNUMBER('Test 2 visitor 70'!$C$8:$C$17)*('Test 2 visitor 70'!$C$8:$C$17=A31)&gt;0))&gt;0,0,1))</f>
        <v/>
      </c>
      <c r="D31">
        <f>SUM(B$2:B31)</f>
        <v/>
      </c>
      <c r="E31">
        <f>SUM(C$2:C31)</f>
        <v/>
      </c>
    </row>
    <row r="32">
      <c r="A32" s="9">
        <f>IF(ISNUMBER('Test 2 visitor 70'!$E$4),IF('Test 2 visitor 70'!$E$4+30&lt;='Test 2 visitor 70'!$F$4,'Test 2 visitor 70'!$E$4+30,""),"")</f>
        <v/>
      </c>
      <c r="B32">
        <f>IF(A32="",0,IF(SUMPRODUCT((ISNUMBER('Test 2 visitor 70'!$B$8:$B$17)+ISNUMBER('Test 2 visitor 70'!$C$8:$C$17)&gt;0)*(IF(ISNUMBER('Test 2 visitor 70'!$B$8:$B$17),'Test 2 visitor 70'!$B$8:$B$17,'Test 2 visitor 70'!$E$4)&lt;=A32)*(IF(ISNUMBER('Test 2 visitor 70'!$C$8:$C$17),'Test 2 visitor 70'!$C$8:$C$17,'Test 2 visitor 70'!$F$4)&gt;=A32))&gt;0,1,0))</f>
        <v/>
      </c>
      <c r="C32">
        <f>IF(B32=0,0,IF(SUMPRODUCT((ISNUMBER('Test 2 visitor 70'!$B$8:$B$17)+ISNUMBER('Test 2 visitor 70'!$C$8:$C$17)&gt;0)*(ISNUMBER('Test 2 visitor 70'!$B$8:$B$17)*('Test 2 visitor 70'!$B$8:$B$17=A32)+ISNUMBER('Test 2 visitor 70'!$C$8:$C$17)*('Test 2 visitor 70'!$C$8:$C$17=A32)&gt;0))&gt;0,0,1))</f>
        <v/>
      </c>
      <c r="D32">
        <f>SUM(B$2:B32)</f>
        <v/>
      </c>
      <c r="E32">
        <f>SUM(C$2:C32)</f>
        <v/>
      </c>
    </row>
    <row r="33">
      <c r="A33" s="9">
        <f>IF(ISNUMBER('Test 2 visitor 70'!$E$4),IF('Test 2 visitor 70'!$E$4+31&lt;='Test 2 visitor 70'!$F$4,'Test 2 visitor 70'!$E$4+31,""),"")</f>
        <v/>
      </c>
      <c r="B33">
        <f>IF(A33="",0,IF(SUMPRODUCT((ISNUMBER('Test 2 visitor 70'!$B$8:$B$17)+ISNUMBER('Test 2 visitor 70'!$C$8:$C$17)&gt;0)*(IF(ISNUMBER('Test 2 visitor 70'!$B$8:$B$17),'Test 2 visitor 70'!$B$8:$B$17,'Test 2 visitor 70'!$E$4)&lt;=A33)*(IF(ISNUMBER('Test 2 visitor 70'!$C$8:$C$17),'Test 2 visitor 70'!$C$8:$C$17,'Test 2 visitor 70'!$F$4)&gt;=A33))&gt;0,1,0))</f>
        <v/>
      </c>
      <c r="C33">
        <f>IF(B33=0,0,IF(SUMPRODUCT((ISNUMBER('Test 2 visitor 70'!$B$8:$B$17)+ISNUMBER('Test 2 visitor 70'!$C$8:$C$17)&gt;0)*(ISNUMBER('Test 2 visitor 70'!$B$8:$B$17)*('Test 2 visitor 70'!$B$8:$B$17=A33)+ISNUMBER('Test 2 visitor 70'!$C$8:$C$17)*('Test 2 visitor 70'!$C$8:$C$17=A33)&gt;0))&gt;0,0,1))</f>
        <v/>
      </c>
      <c r="D33">
        <f>SUM(B$2:B33)</f>
        <v/>
      </c>
      <c r="E33">
        <f>SUM(C$2:C33)</f>
        <v/>
      </c>
    </row>
    <row r="34">
      <c r="A34" s="9">
        <f>IF(ISNUMBER('Test 2 visitor 70'!$E$4),IF('Test 2 visitor 70'!$E$4+32&lt;='Test 2 visitor 70'!$F$4,'Test 2 visitor 70'!$E$4+32,""),"")</f>
        <v/>
      </c>
      <c r="B34">
        <f>IF(A34="",0,IF(SUMPRODUCT((ISNUMBER('Test 2 visitor 70'!$B$8:$B$17)+ISNUMBER('Test 2 visitor 70'!$C$8:$C$17)&gt;0)*(IF(ISNUMBER('Test 2 visitor 70'!$B$8:$B$17),'Test 2 visitor 70'!$B$8:$B$17,'Test 2 visitor 70'!$E$4)&lt;=A34)*(IF(ISNUMBER('Test 2 visitor 70'!$C$8:$C$17),'Test 2 visitor 70'!$C$8:$C$17,'Test 2 visitor 70'!$F$4)&gt;=A34))&gt;0,1,0))</f>
        <v/>
      </c>
      <c r="C34">
        <f>IF(B34=0,0,IF(SUMPRODUCT((ISNUMBER('Test 2 visitor 70'!$B$8:$B$17)+ISNUMBER('Test 2 visitor 70'!$C$8:$C$17)&gt;0)*(ISNUMBER('Test 2 visitor 70'!$B$8:$B$17)*('Test 2 visitor 70'!$B$8:$B$17=A34)+ISNUMBER('Test 2 visitor 70'!$C$8:$C$17)*('Test 2 visitor 70'!$C$8:$C$17=A34)&gt;0))&gt;0,0,1))</f>
        <v/>
      </c>
      <c r="D34">
        <f>SUM(B$2:B34)</f>
        <v/>
      </c>
      <c r="E34">
        <f>SUM(C$2:C34)</f>
        <v/>
      </c>
    </row>
    <row r="35">
      <c r="A35" s="9">
        <f>IF(ISNUMBER('Test 2 visitor 70'!$E$4),IF('Test 2 visitor 70'!$E$4+33&lt;='Test 2 visitor 70'!$F$4,'Test 2 visitor 70'!$E$4+33,""),"")</f>
        <v/>
      </c>
      <c r="B35">
        <f>IF(A35="",0,IF(SUMPRODUCT((ISNUMBER('Test 2 visitor 70'!$B$8:$B$17)+ISNUMBER('Test 2 visitor 70'!$C$8:$C$17)&gt;0)*(IF(ISNUMBER('Test 2 visitor 70'!$B$8:$B$17),'Test 2 visitor 70'!$B$8:$B$17,'Test 2 visitor 70'!$E$4)&lt;=A35)*(IF(ISNUMBER('Test 2 visitor 70'!$C$8:$C$17),'Test 2 visitor 70'!$C$8:$C$17,'Test 2 visitor 70'!$F$4)&gt;=A35))&gt;0,1,0))</f>
        <v/>
      </c>
      <c r="C35">
        <f>IF(B35=0,0,IF(SUMPRODUCT((ISNUMBER('Test 2 visitor 70'!$B$8:$B$17)+ISNUMBER('Test 2 visitor 70'!$C$8:$C$17)&gt;0)*(ISNUMBER('Test 2 visitor 70'!$B$8:$B$17)*('Test 2 visitor 70'!$B$8:$B$17=A35)+ISNUMBER('Test 2 visitor 70'!$C$8:$C$17)*('Test 2 visitor 70'!$C$8:$C$17=A35)&gt;0))&gt;0,0,1))</f>
        <v/>
      </c>
      <c r="D35">
        <f>SUM(B$2:B35)</f>
        <v/>
      </c>
      <c r="E35">
        <f>SUM(C$2:C35)</f>
        <v/>
      </c>
    </row>
    <row r="36">
      <c r="A36" s="9">
        <f>IF(ISNUMBER('Test 2 visitor 70'!$E$4),IF('Test 2 visitor 70'!$E$4+34&lt;='Test 2 visitor 70'!$F$4,'Test 2 visitor 70'!$E$4+34,""),"")</f>
        <v/>
      </c>
      <c r="B36">
        <f>IF(A36="",0,IF(SUMPRODUCT((ISNUMBER('Test 2 visitor 70'!$B$8:$B$17)+ISNUMBER('Test 2 visitor 70'!$C$8:$C$17)&gt;0)*(IF(ISNUMBER('Test 2 visitor 70'!$B$8:$B$17),'Test 2 visitor 70'!$B$8:$B$17,'Test 2 visitor 70'!$E$4)&lt;=A36)*(IF(ISNUMBER('Test 2 visitor 70'!$C$8:$C$17),'Test 2 visitor 70'!$C$8:$C$17,'Test 2 visitor 70'!$F$4)&gt;=A36))&gt;0,1,0))</f>
        <v/>
      </c>
      <c r="C36">
        <f>IF(B36=0,0,IF(SUMPRODUCT((ISNUMBER('Test 2 visitor 70'!$B$8:$B$17)+ISNUMBER('Test 2 visitor 70'!$C$8:$C$17)&gt;0)*(ISNUMBER('Test 2 visitor 70'!$B$8:$B$17)*('Test 2 visitor 70'!$B$8:$B$17=A36)+ISNUMBER('Test 2 visitor 70'!$C$8:$C$17)*('Test 2 visitor 70'!$C$8:$C$17=A36)&gt;0))&gt;0,0,1))</f>
        <v/>
      </c>
      <c r="D36">
        <f>SUM(B$2:B36)</f>
        <v/>
      </c>
      <c r="E36">
        <f>SUM(C$2:C36)</f>
        <v/>
      </c>
    </row>
    <row r="37">
      <c r="A37" s="9">
        <f>IF(ISNUMBER('Test 2 visitor 70'!$E$4),IF('Test 2 visitor 70'!$E$4+35&lt;='Test 2 visitor 70'!$F$4,'Test 2 visitor 70'!$E$4+35,""),"")</f>
        <v/>
      </c>
      <c r="B37">
        <f>IF(A37="",0,IF(SUMPRODUCT((ISNUMBER('Test 2 visitor 70'!$B$8:$B$17)+ISNUMBER('Test 2 visitor 70'!$C$8:$C$17)&gt;0)*(IF(ISNUMBER('Test 2 visitor 70'!$B$8:$B$17),'Test 2 visitor 70'!$B$8:$B$17,'Test 2 visitor 70'!$E$4)&lt;=A37)*(IF(ISNUMBER('Test 2 visitor 70'!$C$8:$C$17),'Test 2 visitor 70'!$C$8:$C$17,'Test 2 visitor 70'!$F$4)&gt;=A37))&gt;0,1,0))</f>
        <v/>
      </c>
      <c r="C37">
        <f>IF(B37=0,0,IF(SUMPRODUCT((ISNUMBER('Test 2 visitor 70'!$B$8:$B$17)+ISNUMBER('Test 2 visitor 70'!$C$8:$C$17)&gt;0)*(ISNUMBER('Test 2 visitor 70'!$B$8:$B$17)*('Test 2 visitor 70'!$B$8:$B$17=A37)+ISNUMBER('Test 2 visitor 70'!$C$8:$C$17)*('Test 2 visitor 70'!$C$8:$C$17=A37)&gt;0))&gt;0,0,1))</f>
        <v/>
      </c>
      <c r="D37">
        <f>SUM(B$2:B37)</f>
        <v/>
      </c>
      <c r="E37">
        <f>SUM(C$2:C37)</f>
        <v/>
      </c>
    </row>
    <row r="38">
      <c r="A38" s="9">
        <f>IF(ISNUMBER('Test 2 visitor 70'!$E$4),IF('Test 2 visitor 70'!$E$4+36&lt;='Test 2 visitor 70'!$F$4,'Test 2 visitor 70'!$E$4+36,""),"")</f>
        <v/>
      </c>
      <c r="B38">
        <f>IF(A38="",0,IF(SUMPRODUCT((ISNUMBER('Test 2 visitor 70'!$B$8:$B$17)+ISNUMBER('Test 2 visitor 70'!$C$8:$C$17)&gt;0)*(IF(ISNUMBER('Test 2 visitor 70'!$B$8:$B$17),'Test 2 visitor 70'!$B$8:$B$17,'Test 2 visitor 70'!$E$4)&lt;=A38)*(IF(ISNUMBER('Test 2 visitor 70'!$C$8:$C$17),'Test 2 visitor 70'!$C$8:$C$17,'Test 2 visitor 70'!$F$4)&gt;=A38))&gt;0,1,0))</f>
        <v/>
      </c>
      <c r="C38">
        <f>IF(B38=0,0,IF(SUMPRODUCT((ISNUMBER('Test 2 visitor 70'!$B$8:$B$17)+ISNUMBER('Test 2 visitor 70'!$C$8:$C$17)&gt;0)*(ISNUMBER('Test 2 visitor 70'!$B$8:$B$17)*('Test 2 visitor 70'!$B$8:$B$17=A38)+ISNUMBER('Test 2 visitor 70'!$C$8:$C$17)*('Test 2 visitor 70'!$C$8:$C$17=A38)&gt;0))&gt;0,0,1))</f>
        <v/>
      </c>
      <c r="D38">
        <f>SUM(B$2:B38)</f>
        <v/>
      </c>
      <c r="E38">
        <f>SUM(C$2:C38)</f>
        <v/>
      </c>
    </row>
    <row r="39">
      <c r="A39" s="9">
        <f>IF(ISNUMBER('Test 2 visitor 70'!$E$4),IF('Test 2 visitor 70'!$E$4+37&lt;='Test 2 visitor 70'!$F$4,'Test 2 visitor 70'!$E$4+37,""),"")</f>
        <v/>
      </c>
      <c r="B39">
        <f>IF(A39="",0,IF(SUMPRODUCT((ISNUMBER('Test 2 visitor 70'!$B$8:$B$17)+ISNUMBER('Test 2 visitor 70'!$C$8:$C$17)&gt;0)*(IF(ISNUMBER('Test 2 visitor 70'!$B$8:$B$17),'Test 2 visitor 70'!$B$8:$B$17,'Test 2 visitor 70'!$E$4)&lt;=A39)*(IF(ISNUMBER('Test 2 visitor 70'!$C$8:$C$17),'Test 2 visitor 70'!$C$8:$C$17,'Test 2 visitor 70'!$F$4)&gt;=A39))&gt;0,1,0))</f>
        <v/>
      </c>
      <c r="C39">
        <f>IF(B39=0,0,IF(SUMPRODUCT((ISNUMBER('Test 2 visitor 70'!$B$8:$B$17)+ISNUMBER('Test 2 visitor 70'!$C$8:$C$17)&gt;0)*(ISNUMBER('Test 2 visitor 70'!$B$8:$B$17)*('Test 2 visitor 70'!$B$8:$B$17=A39)+ISNUMBER('Test 2 visitor 70'!$C$8:$C$17)*('Test 2 visitor 70'!$C$8:$C$17=A39)&gt;0))&gt;0,0,1))</f>
        <v/>
      </c>
      <c r="D39">
        <f>SUM(B$2:B39)</f>
        <v/>
      </c>
      <c r="E39">
        <f>SUM(C$2:C39)</f>
        <v/>
      </c>
    </row>
    <row r="40">
      <c r="A40" s="9">
        <f>IF(ISNUMBER('Test 2 visitor 70'!$E$4),IF('Test 2 visitor 70'!$E$4+38&lt;='Test 2 visitor 70'!$F$4,'Test 2 visitor 70'!$E$4+38,""),"")</f>
        <v/>
      </c>
      <c r="B40">
        <f>IF(A40="",0,IF(SUMPRODUCT((ISNUMBER('Test 2 visitor 70'!$B$8:$B$17)+ISNUMBER('Test 2 visitor 70'!$C$8:$C$17)&gt;0)*(IF(ISNUMBER('Test 2 visitor 70'!$B$8:$B$17),'Test 2 visitor 70'!$B$8:$B$17,'Test 2 visitor 70'!$E$4)&lt;=A40)*(IF(ISNUMBER('Test 2 visitor 70'!$C$8:$C$17),'Test 2 visitor 70'!$C$8:$C$17,'Test 2 visitor 70'!$F$4)&gt;=A40))&gt;0,1,0))</f>
        <v/>
      </c>
      <c r="C40">
        <f>IF(B40=0,0,IF(SUMPRODUCT((ISNUMBER('Test 2 visitor 70'!$B$8:$B$17)+ISNUMBER('Test 2 visitor 70'!$C$8:$C$17)&gt;0)*(ISNUMBER('Test 2 visitor 70'!$B$8:$B$17)*('Test 2 visitor 70'!$B$8:$B$17=A40)+ISNUMBER('Test 2 visitor 70'!$C$8:$C$17)*('Test 2 visitor 70'!$C$8:$C$17=A40)&gt;0))&gt;0,0,1))</f>
        <v/>
      </c>
      <c r="D40">
        <f>SUM(B$2:B40)</f>
        <v/>
      </c>
      <c r="E40">
        <f>SUM(C$2:C40)</f>
        <v/>
      </c>
    </row>
    <row r="41">
      <c r="A41" s="9">
        <f>IF(ISNUMBER('Test 2 visitor 70'!$E$4),IF('Test 2 visitor 70'!$E$4+39&lt;='Test 2 visitor 70'!$F$4,'Test 2 visitor 70'!$E$4+39,""),"")</f>
        <v/>
      </c>
      <c r="B41">
        <f>IF(A41="",0,IF(SUMPRODUCT((ISNUMBER('Test 2 visitor 70'!$B$8:$B$17)+ISNUMBER('Test 2 visitor 70'!$C$8:$C$17)&gt;0)*(IF(ISNUMBER('Test 2 visitor 70'!$B$8:$B$17),'Test 2 visitor 70'!$B$8:$B$17,'Test 2 visitor 70'!$E$4)&lt;=A41)*(IF(ISNUMBER('Test 2 visitor 70'!$C$8:$C$17),'Test 2 visitor 70'!$C$8:$C$17,'Test 2 visitor 70'!$F$4)&gt;=A41))&gt;0,1,0))</f>
        <v/>
      </c>
      <c r="C41">
        <f>IF(B41=0,0,IF(SUMPRODUCT((ISNUMBER('Test 2 visitor 70'!$B$8:$B$17)+ISNUMBER('Test 2 visitor 70'!$C$8:$C$17)&gt;0)*(ISNUMBER('Test 2 visitor 70'!$B$8:$B$17)*('Test 2 visitor 70'!$B$8:$B$17=A41)+ISNUMBER('Test 2 visitor 70'!$C$8:$C$17)*('Test 2 visitor 70'!$C$8:$C$17=A41)&gt;0))&gt;0,0,1))</f>
        <v/>
      </c>
      <c r="D41">
        <f>SUM(B$2:B41)</f>
        <v/>
      </c>
      <c r="E41">
        <f>SUM(C$2:C41)</f>
        <v/>
      </c>
    </row>
    <row r="42">
      <c r="A42" s="9">
        <f>IF(ISNUMBER('Test 2 visitor 70'!$E$4),IF('Test 2 visitor 70'!$E$4+40&lt;='Test 2 visitor 70'!$F$4,'Test 2 visitor 70'!$E$4+40,""),"")</f>
        <v/>
      </c>
      <c r="B42">
        <f>IF(A42="",0,IF(SUMPRODUCT((ISNUMBER('Test 2 visitor 70'!$B$8:$B$17)+ISNUMBER('Test 2 visitor 70'!$C$8:$C$17)&gt;0)*(IF(ISNUMBER('Test 2 visitor 70'!$B$8:$B$17),'Test 2 visitor 70'!$B$8:$B$17,'Test 2 visitor 70'!$E$4)&lt;=A42)*(IF(ISNUMBER('Test 2 visitor 70'!$C$8:$C$17),'Test 2 visitor 70'!$C$8:$C$17,'Test 2 visitor 70'!$F$4)&gt;=A42))&gt;0,1,0))</f>
        <v/>
      </c>
      <c r="C42">
        <f>IF(B42=0,0,IF(SUMPRODUCT((ISNUMBER('Test 2 visitor 70'!$B$8:$B$17)+ISNUMBER('Test 2 visitor 70'!$C$8:$C$17)&gt;0)*(ISNUMBER('Test 2 visitor 70'!$B$8:$B$17)*('Test 2 visitor 70'!$B$8:$B$17=A42)+ISNUMBER('Test 2 visitor 70'!$C$8:$C$17)*('Test 2 visitor 70'!$C$8:$C$17=A42)&gt;0))&gt;0,0,1))</f>
        <v/>
      </c>
      <c r="D42">
        <f>SUM(B$2:B42)</f>
        <v/>
      </c>
      <c r="E42">
        <f>SUM(C$2:C42)</f>
        <v/>
      </c>
    </row>
    <row r="43">
      <c r="A43" s="9">
        <f>IF(ISNUMBER('Test 2 visitor 70'!$E$4),IF('Test 2 visitor 70'!$E$4+41&lt;='Test 2 visitor 70'!$F$4,'Test 2 visitor 70'!$E$4+41,""),"")</f>
        <v/>
      </c>
      <c r="B43">
        <f>IF(A43="",0,IF(SUMPRODUCT((ISNUMBER('Test 2 visitor 70'!$B$8:$B$17)+ISNUMBER('Test 2 visitor 70'!$C$8:$C$17)&gt;0)*(IF(ISNUMBER('Test 2 visitor 70'!$B$8:$B$17),'Test 2 visitor 70'!$B$8:$B$17,'Test 2 visitor 70'!$E$4)&lt;=A43)*(IF(ISNUMBER('Test 2 visitor 70'!$C$8:$C$17),'Test 2 visitor 70'!$C$8:$C$17,'Test 2 visitor 70'!$F$4)&gt;=A43))&gt;0,1,0))</f>
        <v/>
      </c>
      <c r="C43">
        <f>IF(B43=0,0,IF(SUMPRODUCT((ISNUMBER('Test 2 visitor 70'!$B$8:$B$17)+ISNUMBER('Test 2 visitor 70'!$C$8:$C$17)&gt;0)*(ISNUMBER('Test 2 visitor 70'!$B$8:$B$17)*('Test 2 visitor 70'!$B$8:$B$17=A43)+ISNUMBER('Test 2 visitor 70'!$C$8:$C$17)*('Test 2 visitor 70'!$C$8:$C$17=A43)&gt;0))&gt;0,0,1))</f>
        <v/>
      </c>
      <c r="D43">
        <f>SUM(B$2:B43)</f>
        <v/>
      </c>
      <c r="E43">
        <f>SUM(C$2:C43)</f>
        <v/>
      </c>
    </row>
    <row r="44">
      <c r="A44" s="9">
        <f>IF(ISNUMBER('Test 2 visitor 70'!$E$4),IF('Test 2 visitor 70'!$E$4+42&lt;='Test 2 visitor 70'!$F$4,'Test 2 visitor 70'!$E$4+42,""),"")</f>
        <v/>
      </c>
      <c r="B44">
        <f>IF(A44="",0,IF(SUMPRODUCT((ISNUMBER('Test 2 visitor 70'!$B$8:$B$17)+ISNUMBER('Test 2 visitor 70'!$C$8:$C$17)&gt;0)*(IF(ISNUMBER('Test 2 visitor 70'!$B$8:$B$17),'Test 2 visitor 70'!$B$8:$B$17,'Test 2 visitor 70'!$E$4)&lt;=A44)*(IF(ISNUMBER('Test 2 visitor 70'!$C$8:$C$17),'Test 2 visitor 70'!$C$8:$C$17,'Test 2 visitor 70'!$F$4)&gt;=A44))&gt;0,1,0))</f>
        <v/>
      </c>
      <c r="C44">
        <f>IF(B44=0,0,IF(SUMPRODUCT((ISNUMBER('Test 2 visitor 70'!$B$8:$B$17)+ISNUMBER('Test 2 visitor 70'!$C$8:$C$17)&gt;0)*(ISNUMBER('Test 2 visitor 70'!$B$8:$B$17)*('Test 2 visitor 70'!$B$8:$B$17=A44)+ISNUMBER('Test 2 visitor 70'!$C$8:$C$17)*('Test 2 visitor 70'!$C$8:$C$17=A44)&gt;0))&gt;0,0,1))</f>
        <v/>
      </c>
      <c r="D44">
        <f>SUM(B$2:B44)</f>
        <v/>
      </c>
      <c r="E44">
        <f>SUM(C$2:C44)</f>
        <v/>
      </c>
    </row>
    <row r="45">
      <c r="A45" s="9">
        <f>IF(ISNUMBER('Test 2 visitor 70'!$E$4),IF('Test 2 visitor 70'!$E$4+43&lt;='Test 2 visitor 70'!$F$4,'Test 2 visitor 70'!$E$4+43,""),"")</f>
        <v/>
      </c>
      <c r="B45">
        <f>IF(A45="",0,IF(SUMPRODUCT((ISNUMBER('Test 2 visitor 70'!$B$8:$B$17)+ISNUMBER('Test 2 visitor 70'!$C$8:$C$17)&gt;0)*(IF(ISNUMBER('Test 2 visitor 70'!$B$8:$B$17),'Test 2 visitor 70'!$B$8:$B$17,'Test 2 visitor 70'!$E$4)&lt;=A45)*(IF(ISNUMBER('Test 2 visitor 70'!$C$8:$C$17),'Test 2 visitor 70'!$C$8:$C$17,'Test 2 visitor 70'!$F$4)&gt;=A45))&gt;0,1,0))</f>
        <v/>
      </c>
      <c r="C45">
        <f>IF(B45=0,0,IF(SUMPRODUCT((ISNUMBER('Test 2 visitor 70'!$B$8:$B$17)+ISNUMBER('Test 2 visitor 70'!$C$8:$C$17)&gt;0)*(ISNUMBER('Test 2 visitor 70'!$B$8:$B$17)*('Test 2 visitor 70'!$B$8:$B$17=A45)+ISNUMBER('Test 2 visitor 70'!$C$8:$C$17)*('Test 2 visitor 70'!$C$8:$C$17=A45)&gt;0))&gt;0,0,1))</f>
        <v/>
      </c>
      <c r="D45">
        <f>SUM(B$2:B45)</f>
        <v/>
      </c>
      <c r="E45">
        <f>SUM(C$2:C45)</f>
        <v/>
      </c>
    </row>
    <row r="46">
      <c r="A46" s="9">
        <f>IF(ISNUMBER('Test 2 visitor 70'!$E$4),IF('Test 2 visitor 70'!$E$4+44&lt;='Test 2 visitor 70'!$F$4,'Test 2 visitor 70'!$E$4+44,""),"")</f>
        <v/>
      </c>
      <c r="B46">
        <f>IF(A46="",0,IF(SUMPRODUCT((ISNUMBER('Test 2 visitor 70'!$B$8:$B$17)+ISNUMBER('Test 2 visitor 70'!$C$8:$C$17)&gt;0)*(IF(ISNUMBER('Test 2 visitor 70'!$B$8:$B$17),'Test 2 visitor 70'!$B$8:$B$17,'Test 2 visitor 70'!$E$4)&lt;=A46)*(IF(ISNUMBER('Test 2 visitor 70'!$C$8:$C$17),'Test 2 visitor 70'!$C$8:$C$17,'Test 2 visitor 70'!$F$4)&gt;=A46))&gt;0,1,0))</f>
        <v/>
      </c>
      <c r="C46">
        <f>IF(B46=0,0,IF(SUMPRODUCT((ISNUMBER('Test 2 visitor 70'!$B$8:$B$17)+ISNUMBER('Test 2 visitor 70'!$C$8:$C$17)&gt;0)*(ISNUMBER('Test 2 visitor 70'!$B$8:$B$17)*('Test 2 visitor 70'!$B$8:$B$17=A46)+ISNUMBER('Test 2 visitor 70'!$C$8:$C$17)*('Test 2 visitor 70'!$C$8:$C$17=A46)&gt;0))&gt;0,0,1))</f>
        <v/>
      </c>
      <c r="D46">
        <f>SUM(B$2:B46)</f>
        <v/>
      </c>
      <c r="E46">
        <f>SUM(C$2:C46)</f>
        <v/>
      </c>
    </row>
    <row r="47">
      <c r="A47" s="9">
        <f>IF(ISNUMBER('Test 2 visitor 70'!$E$4),IF('Test 2 visitor 70'!$E$4+45&lt;='Test 2 visitor 70'!$F$4,'Test 2 visitor 70'!$E$4+45,""),"")</f>
        <v/>
      </c>
      <c r="B47">
        <f>IF(A47="",0,IF(SUMPRODUCT((ISNUMBER('Test 2 visitor 70'!$B$8:$B$17)+ISNUMBER('Test 2 visitor 70'!$C$8:$C$17)&gt;0)*(IF(ISNUMBER('Test 2 visitor 70'!$B$8:$B$17),'Test 2 visitor 70'!$B$8:$B$17,'Test 2 visitor 70'!$E$4)&lt;=A47)*(IF(ISNUMBER('Test 2 visitor 70'!$C$8:$C$17),'Test 2 visitor 70'!$C$8:$C$17,'Test 2 visitor 70'!$F$4)&gt;=A47))&gt;0,1,0))</f>
        <v/>
      </c>
      <c r="C47">
        <f>IF(B47=0,0,IF(SUMPRODUCT((ISNUMBER('Test 2 visitor 70'!$B$8:$B$17)+ISNUMBER('Test 2 visitor 70'!$C$8:$C$17)&gt;0)*(ISNUMBER('Test 2 visitor 70'!$B$8:$B$17)*('Test 2 visitor 70'!$B$8:$B$17=A47)+ISNUMBER('Test 2 visitor 70'!$C$8:$C$17)*('Test 2 visitor 70'!$C$8:$C$17=A47)&gt;0))&gt;0,0,1))</f>
        <v/>
      </c>
      <c r="D47">
        <f>SUM(B$2:B47)</f>
        <v/>
      </c>
      <c r="E47">
        <f>SUM(C$2:C47)</f>
        <v/>
      </c>
    </row>
    <row r="48">
      <c r="A48" s="9">
        <f>IF(ISNUMBER('Test 2 visitor 70'!$E$4),IF('Test 2 visitor 70'!$E$4+46&lt;='Test 2 visitor 70'!$F$4,'Test 2 visitor 70'!$E$4+46,""),"")</f>
        <v/>
      </c>
      <c r="B48">
        <f>IF(A48="",0,IF(SUMPRODUCT((ISNUMBER('Test 2 visitor 70'!$B$8:$B$17)+ISNUMBER('Test 2 visitor 70'!$C$8:$C$17)&gt;0)*(IF(ISNUMBER('Test 2 visitor 70'!$B$8:$B$17),'Test 2 visitor 70'!$B$8:$B$17,'Test 2 visitor 70'!$E$4)&lt;=A48)*(IF(ISNUMBER('Test 2 visitor 70'!$C$8:$C$17),'Test 2 visitor 70'!$C$8:$C$17,'Test 2 visitor 70'!$F$4)&gt;=A48))&gt;0,1,0))</f>
        <v/>
      </c>
      <c r="C48">
        <f>IF(B48=0,0,IF(SUMPRODUCT((ISNUMBER('Test 2 visitor 70'!$B$8:$B$17)+ISNUMBER('Test 2 visitor 70'!$C$8:$C$17)&gt;0)*(ISNUMBER('Test 2 visitor 70'!$B$8:$B$17)*('Test 2 visitor 70'!$B$8:$B$17=A48)+ISNUMBER('Test 2 visitor 70'!$C$8:$C$17)*('Test 2 visitor 70'!$C$8:$C$17=A48)&gt;0))&gt;0,0,1))</f>
        <v/>
      </c>
      <c r="D48">
        <f>SUM(B$2:B48)</f>
        <v/>
      </c>
      <c r="E48">
        <f>SUM(C$2:C48)</f>
        <v/>
      </c>
    </row>
    <row r="49">
      <c r="A49" s="9">
        <f>IF(ISNUMBER('Test 2 visitor 70'!$E$4),IF('Test 2 visitor 70'!$E$4+47&lt;='Test 2 visitor 70'!$F$4,'Test 2 visitor 70'!$E$4+47,""),"")</f>
        <v/>
      </c>
      <c r="B49">
        <f>IF(A49="",0,IF(SUMPRODUCT((ISNUMBER('Test 2 visitor 70'!$B$8:$B$17)+ISNUMBER('Test 2 visitor 70'!$C$8:$C$17)&gt;0)*(IF(ISNUMBER('Test 2 visitor 70'!$B$8:$B$17),'Test 2 visitor 70'!$B$8:$B$17,'Test 2 visitor 70'!$E$4)&lt;=A49)*(IF(ISNUMBER('Test 2 visitor 70'!$C$8:$C$17),'Test 2 visitor 70'!$C$8:$C$17,'Test 2 visitor 70'!$F$4)&gt;=A49))&gt;0,1,0))</f>
        <v/>
      </c>
      <c r="C49">
        <f>IF(B49=0,0,IF(SUMPRODUCT((ISNUMBER('Test 2 visitor 70'!$B$8:$B$17)+ISNUMBER('Test 2 visitor 70'!$C$8:$C$17)&gt;0)*(ISNUMBER('Test 2 visitor 70'!$B$8:$B$17)*('Test 2 visitor 70'!$B$8:$B$17=A49)+ISNUMBER('Test 2 visitor 70'!$C$8:$C$17)*('Test 2 visitor 70'!$C$8:$C$17=A49)&gt;0))&gt;0,0,1))</f>
        <v/>
      </c>
      <c r="D49">
        <f>SUM(B$2:B49)</f>
        <v/>
      </c>
      <c r="E49">
        <f>SUM(C$2:C49)</f>
        <v/>
      </c>
    </row>
    <row r="50">
      <c r="A50" s="9">
        <f>IF(ISNUMBER('Test 2 visitor 70'!$E$4),IF('Test 2 visitor 70'!$E$4+48&lt;='Test 2 visitor 70'!$F$4,'Test 2 visitor 70'!$E$4+48,""),"")</f>
        <v/>
      </c>
      <c r="B50">
        <f>IF(A50="",0,IF(SUMPRODUCT((ISNUMBER('Test 2 visitor 70'!$B$8:$B$17)+ISNUMBER('Test 2 visitor 70'!$C$8:$C$17)&gt;0)*(IF(ISNUMBER('Test 2 visitor 70'!$B$8:$B$17),'Test 2 visitor 70'!$B$8:$B$17,'Test 2 visitor 70'!$E$4)&lt;=A50)*(IF(ISNUMBER('Test 2 visitor 70'!$C$8:$C$17),'Test 2 visitor 70'!$C$8:$C$17,'Test 2 visitor 70'!$F$4)&gt;=A50))&gt;0,1,0))</f>
        <v/>
      </c>
      <c r="C50">
        <f>IF(B50=0,0,IF(SUMPRODUCT((ISNUMBER('Test 2 visitor 70'!$B$8:$B$17)+ISNUMBER('Test 2 visitor 70'!$C$8:$C$17)&gt;0)*(ISNUMBER('Test 2 visitor 70'!$B$8:$B$17)*('Test 2 visitor 70'!$B$8:$B$17=A50)+ISNUMBER('Test 2 visitor 70'!$C$8:$C$17)*('Test 2 visitor 70'!$C$8:$C$17=A50)&gt;0))&gt;0,0,1))</f>
        <v/>
      </c>
      <c r="D50">
        <f>SUM(B$2:B50)</f>
        <v/>
      </c>
      <c r="E50">
        <f>SUM(C$2:C50)</f>
        <v/>
      </c>
    </row>
    <row r="51">
      <c r="A51" s="9">
        <f>IF(ISNUMBER('Test 2 visitor 70'!$E$4),IF('Test 2 visitor 70'!$E$4+49&lt;='Test 2 visitor 70'!$F$4,'Test 2 visitor 70'!$E$4+49,""),"")</f>
        <v/>
      </c>
      <c r="B51">
        <f>IF(A51="",0,IF(SUMPRODUCT((ISNUMBER('Test 2 visitor 70'!$B$8:$B$17)+ISNUMBER('Test 2 visitor 70'!$C$8:$C$17)&gt;0)*(IF(ISNUMBER('Test 2 visitor 70'!$B$8:$B$17),'Test 2 visitor 70'!$B$8:$B$17,'Test 2 visitor 70'!$E$4)&lt;=A51)*(IF(ISNUMBER('Test 2 visitor 70'!$C$8:$C$17),'Test 2 visitor 70'!$C$8:$C$17,'Test 2 visitor 70'!$F$4)&gt;=A51))&gt;0,1,0))</f>
        <v/>
      </c>
      <c r="C51">
        <f>IF(B51=0,0,IF(SUMPRODUCT((ISNUMBER('Test 2 visitor 70'!$B$8:$B$17)+ISNUMBER('Test 2 visitor 70'!$C$8:$C$17)&gt;0)*(ISNUMBER('Test 2 visitor 70'!$B$8:$B$17)*('Test 2 visitor 70'!$B$8:$B$17=A51)+ISNUMBER('Test 2 visitor 70'!$C$8:$C$17)*('Test 2 visitor 70'!$C$8:$C$17=A51)&gt;0))&gt;0,0,1))</f>
        <v/>
      </c>
      <c r="D51">
        <f>SUM(B$2:B51)</f>
        <v/>
      </c>
      <c r="E51">
        <f>SUM(C$2:C51)</f>
        <v/>
      </c>
    </row>
    <row r="52">
      <c r="A52" s="9">
        <f>IF(ISNUMBER('Test 2 visitor 70'!$E$4),IF('Test 2 visitor 70'!$E$4+50&lt;='Test 2 visitor 70'!$F$4,'Test 2 visitor 70'!$E$4+50,""),"")</f>
        <v/>
      </c>
      <c r="B52">
        <f>IF(A52="",0,IF(SUMPRODUCT((ISNUMBER('Test 2 visitor 70'!$B$8:$B$17)+ISNUMBER('Test 2 visitor 70'!$C$8:$C$17)&gt;0)*(IF(ISNUMBER('Test 2 visitor 70'!$B$8:$B$17),'Test 2 visitor 70'!$B$8:$B$17,'Test 2 visitor 70'!$E$4)&lt;=A52)*(IF(ISNUMBER('Test 2 visitor 70'!$C$8:$C$17),'Test 2 visitor 70'!$C$8:$C$17,'Test 2 visitor 70'!$F$4)&gt;=A52))&gt;0,1,0))</f>
        <v/>
      </c>
      <c r="C52">
        <f>IF(B52=0,0,IF(SUMPRODUCT((ISNUMBER('Test 2 visitor 70'!$B$8:$B$17)+ISNUMBER('Test 2 visitor 70'!$C$8:$C$17)&gt;0)*(ISNUMBER('Test 2 visitor 70'!$B$8:$B$17)*('Test 2 visitor 70'!$B$8:$B$17=A52)+ISNUMBER('Test 2 visitor 70'!$C$8:$C$17)*('Test 2 visitor 70'!$C$8:$C$17=A52)&gt;0))&gt;0,0,1))</f>
        <v/>
      </c>
      <c r="D52">
        <f>SUM(B$2:B52)</f>
        <v/>
      </c>
      <c r="E52">
        <f>SUM(C$2:C52)</f>
        <v/>
      </c>
    </row>
    <row r="53">
      <c r="A53" s="9">
        <f>IF(ISNUMBER('Test 2 visitor 70'!$E$4),IF('Test 2 visitor 70'!$E$4+51&lt;='Test 2 visitor 70'!$F$4,'Test 2 visitor 70'!$E$4+51,""),"")</f>
        <v/>
      </c>
      <c r="B53">
        <f>IF(A53="",0,IF(SUMPRODUCT((ISNUMBER('Test 2 visitor 70'!$B$8:$B$17)+ISNUMBER('Test 2 visitor 70'!$C$8:$C$17)&gt;0)*(IF(ISNUMBER('Test 2 visitor 70'!$B$8:$B$17),'Test 2 visitor 70'!$B$8:$B$17,'Test 2 visitor 70'!$E$4)&lt;=A53)*(IF(ISNUMBER('Test 2 visitor 70'!$C$8:$C$17),'Test 2 visitor 70'!$C$8:$C$17,'Test 2 visitor 70'!$F$4)&gt;=A53))&gt;0,1,0))</f>
        <v/>
      </c>
      <c r="C53">
        <f>IF(B53=0,0,IF(SUMPRODUCT((ISNUMBER('Test 2 visitor 70'!$B$8:$B$17)+ISNUMBER('Test 2 visitor 70'!$C$8:$C$17)&gt;0)*(ISNUMBER('Test 2 visitor 70'!$B$8:$B$17)*('Test 2 visitor 70'!$B$8:$B$17=A53)+ISNUMBER('Test 2 visitor 70'!$C$8:$C$17)*('Test 2 visitor 70'!$C$8:$C$17=A53)&gt;0))&gt;0,0,1))</f>
        <v/>
      </c>
      <c r="D53">
        <f>SUM(B$2:B53)</f>
        <v/>
      </c>
      <c r="E53">
        <f>SUM(C$2:C53)</f>
        <v/>
      </c>
    </row>
    <row r="54">
      <c r="A54" s="9">
        <f>IF(ISNUMBER('Test 2 visitor 70'!$E$4),IF('Test 2 visitor 70'!$E$4+52&lt;='Test 2 visitor 70'!$F$4,'Test 2 visitor 70'!$E$4+52,""),"")</f>
        <v/>
      </c>
      <c r="B54">
        <f>IF(A54="",0,IF(SUMPRODUCT((ISNUMBER('Test 2 visitor 70'!$B$8:$B$17)+ISNUMBER('Test 2 visitor 70'!$C$8:$C$17)&gt;0)*(IF(ISNUMBER('Test 2 visitor 70'!$B$8:$B$17),'Test 2 visitor 70'!$B$8:$B$17,'Test 2 visitor 70'!$E$4)&lt;=A54)*(IF(ISNUMBER('Test 2 visitor 70'!$C$8:$C$17),'Test 2 visitor 70'!$C$8:$C$17,'Test 2 visitor 70'!$F$4)&gt;=A54))&gt;0,1,0))</f>
        <v/>
      </c>
      <c r="C54">
        <f>IF(B54=0,0,IF(SUMPRODUCT((ISNUMBER('Test 2 visitor 70'!$B$8:$B$17)+ISNUMBER('Test 2 visitor 70'!$C$8:$C$17)&gt;0)*(ISNUMBER('Test 2 visitor 70'!$B$8:$B$17)*('Test 2 visitor 70'!$B$8:$B$17=A54)+ISNUMBER('Test 2 visitor 70'!$C$8:$C$17)*('Test 2 visitor 70'!$C$8:$C$17=A54)&gt;0))&gt;0,0,1))</f>
        <v/>
      </c>
      <c r="D54">
        <f>SUM(B$2:B54)</f>
        <v/>
      </c>
      <c r="E54">
        <f>SUM(C$2:C54)</f>
        <v/>
      </c>
    </row>
    <row r="55">
      <c r="A55" s="9">
        <f>IF(ISNUMBER('Test 2 visitor 70'!$E$4),IF('Test 2 visitor 70'!$E$4+53&lt;='Test 2 visitor 70'!$F$4,'Test 2 visitor 70'!$E$4+53,""),"")</f>
        <v/>
      </c>
      <c r="B55">
        <f>IF(A55="",0,IF(SUMPRODUCT((ISNUMBER('Test 2 visitor 70'!$B$8:$B$17)+ISNUMBER('Test 2 visitor 70'!$C$8:$C$17)&gt;0)*(IF(ISNUMBER('Test 2 visitor 70'!$B$8:$B$17),'Test 2 visitor 70'!$B$8:$B$17,'Test 2 visitor 70'!$E$4)&lt;=A55)*(IF(ISNUMBER('Test 2 visitor 70'!$C$8:$C$17),'Test 2 visitor 70'!$C$8:$C$17,'Test 2 visitor 70'!$F$4)&gt;=A55))&gt;0,1,0))</f>
        <v/>
      </c>
      <c r="C55">
        <f>IF(B55=0,0,IF(SUMPRODUCT((ISNUMBER('Test 2 visitor 70'!$B$8:$B$17)+ISNUMBER('Test 2 visitor 70'!$C$8:$C$17)&gt;0)*(ISNUMBER('Test 2 visitor 70'!$B$8:$B$17)*('Test 2 visitor 70'!$B$8:$B$17=A55)+ISNUMBER('Test 2 visitor 70'!$C$8:$C$17)*('Test 2 visitor 70'!$C$8:$C$17=A55)&gt;0))&gt;0,0,1))</f>
        <v/>
      </c>
      <c r="D55">
        <f>SUM(B$2:B55)</f>
        <v/>
      </c>
      <c r="E55">
        <f>SUM(C$2:C55)</f>
        <v/>
      </c>
    </row>
    <row r="56">
      <c r="A56" s="9">
        <f>IF(ISNUMBER('Test 2 visitor 70'!$E$4),IF('Test 2 visitor 70'!$E$4+54&lt;='Test 2 visitor 70'!$F$4,'Test 2 visitor 70'!$E$4+54,""),"")</f>
        <v/>
      </c>
      <c r="B56">
        <f>IF(A56="",0,IF(SUMPRODUCT((ISNUMBER('Test 2 visitor 70'!$B$8:$B$17)+ISNUMBER('Test 2 visitor 70'!$C$8:$C$17)&gt;0)*(IF(ISNUMBER('Test 2 visitor 70'!$B$8:$B$17),'Test 2 visitor 70'!$B$8:$B$17,'Test 2 visitor 70'!$E$4)&lt;=A56)*(IF(ISNUMBER('Test 2 visitor 70'!$C$8:$C$17),'Test 2 visitor 70'!$C$8:$C$17,'Test 2 visitor 70'!$F$4)&gt;=A56))&gt;0,1,0))</f>
        <v/>
      </c>
      <c r="C56">
        <f>IF(B56=0,0,IF(SUMPRODUCT((ISNUMBER('Test 2 visitor 70'!$B$8:$B$17)+ISNUMBER('Test 2 visitor 70'!$C$8:$C$17)&gt;0)*(ISNUMBER('Test 2 visitor 70'!$B$8:$B$17)*('Test 2 visitor 70'!$B$8:$B$17=A56)+ISNUMBER('Test 2 visitor 70'!$C$8:$C$17)*('Test 2 visitor 70'!$C$8:$C$17=A56)&gt;0))&gt;0,0,1))</f>
        <v/>
      </c>
      <c r="D56">
        <f>SUM(B$2:B56)</f>
        <v/>
      </c>
      <c r="E56">
        <f>SUM(C$2:C56)</f>
        <v/>
      </c>
    </row>
    <row r="57">
      <c r="A57" s="9">
        <f>IF(ISNUMBER('Test 2 visitor 70'!$E$4),IF('Test 2 visitor 70'!$E$4+55&lt;='Test 2 visitor 70'!$F$4,'Test 2 visitor 70'!$E$4+55,""),"")</f>
        <v/>
      </c>
      <c r="B57">
        <f>IF(A57="",0,IF(SUMPRODUCT((ISNUMBER('Test 2 visitor 70'!$B$8:$B$17)+ISNUMBER('Test 2 visitor 70'!$C$8:$C$17)&gt;0)*(IF(ISNUMBER('Test 2 visitor 70'!$B$8:$B$17),'Test 2 visitor 70'!$B$8:$B$17,'Test 2 visitor 70'!$E$4)&lt;=A57)*(IF(ISNUMBER('Test 2 visitor 70'!$C$8:$C$17),'Test 2 visitor 70'!$C$8:$C$17,'Test 2 visitor 70'!$F$4)&gt;=A57))&gt;0,1,0))</f>
        <v/>
      </c>
      <c r="C57">
        <f>IF(B57=0,0,IF(SUMPRODUCT((ISNUMBER('Test 2 visitor 70'!$B$8:$B$17)+ISNUMBER('Test 2 visitor 70'!$C$8:$C$17)&gt;0)*(ISNUMBER('Test 2 visitor 70'!$B$8:$B$17)*('Test 2 visitor 70'!$B$8:$B$17=A57)+ISNUMBER('Test 2 visitor 70'!$C$8:$C$17)*('Test 2 visitor 70'!$C$8:$C$17=A57)&gt;0))&gt;0,0,1))</f>
        <v/>
      </c>
      <c r="D57">
        <f>SUM(B$2:B57)</f>
        <v/>
      </c>
      <c r="E57">
        <f>SUM(C$2:C57)</f>
        <v/>
      </c>
    </row>
    <row r="58">
      <c r="A58" s="9">
        <f>IF(ISNUMBER('Test 2 visitor 70'!$E$4),IF('Test 2 visitor 70'!$E$4+56&lt;='Test 2 visitor 70'!$F$4,'Test 2 visitor 70'!$E$4+56,""),"")</f>
        <v/>
      </c>
      <c r="B58">
        <f>IF(A58="",0,IF(SUMPRODUCT((ISNUMBER('Test 2 visitor 70'!$B$8:$B$17)+ISNUMBER('Test 2 visitor 70'!$C$8:$C$17)&gt;0)*(IF(ISNUMBER('Test 2 visitor 70'!$B$8:$B$17),'Test 2 visitor 70'!$B$8:$B$17,'Test 2 visitor 70'!$E$4)&lt;=A58)*(IF(ISNUMBER('Test 2 visitor 70'!$C$8:$C$17),'Test 2 visitor 70'!$C$8:$C$17,'Test 2 visitor 70'!$F$4)&gt;=A58))&gt;0,1,0))</f>
        <v/>
      </c>
      <c r="C58">
        <f>IF(B58=0,0,IF(SUMPRODUCT((ISNUMBER('Test 2 visitor 70'!$B$8:$B$17)+ISNUMBER('Test 2 visitor 70'!$C$8:$C$17)&gt;0)*(ISNUMBER('Test 2 visitor 70'!$B$8:$B$17)*('Test 2 visitor 70'!$B$8:$B$17=A58)+ISNUMBER('Test 2 visitor 70'!$C$8:$C$17)*('Test 2 visitor 70'!$C$8:$C$17=A58)&gt;0))&gt;0,0,1))</f>
        <v/>
      </c>
      <c r="D58">
        <f>SUM(B$2:B58)</f>
        <v/>
      </c>
      <c r="E58">
        <f>SUM(C$2:C58)</f>
        <v/>
      </c>
    </row>
    <row r="59">
      <c r="A59" s="9">
        <f>IF(ISNUMBER('Test 2 visitor 70'!$E$4),IF('Test 2 visitor 70'!$E$4+57&lt;='Test 2 visitor 70'!$F$4,'Test 2 visitor 70'!$E$4+57,""),"")</f>
        <v/>
      </c>
      <c r="B59">
        <f>IF(A59="",0,IF(SUMPRODUCT((ISNUMBER('Test 2 visitor 70'!$B$8:$B$17)+ISNUMBER('Test 2 visitor 70'!$C$8:$C$17)&gt;0)*(IF(ISNUMBER('Test 2 visitor 70'!$B$8:$B$17),'Test 2 visitor 70'!$B$8:$B$17,'Test 2 visitor 70'!$E$4)&lt;=A59)*(IF(ISNUMBER('Test 2 visitor 70'!$C$8:$C$17),'Test 2 visitor 70'!$C$8:$C$17,'Test 2 visitor 70'!$F$4)&gt;=A59))&gt;0,1,0))</f>
        <v/>
      </c>
      <c r="C59">
        <f>IF(B59=0,0,IF(SUMPRODUCT((ISNUMBER('Test 2 visitor 70'!$B$8:$B$17)+ISNUMBER('Test 2 visitor 70'!$C$8:$C$17)&gt;0)*(ISNUMBER('Test 2 visitor 70'!$B$8:$B$17)*('Test 2 visitor 70'!$B$8:$B$17=A59)+ISNUMBER('Test 2 visitor 70'!$C$8:$C$17)*('Test 2 visitor 70'!$C$8:$C$17=A59)&gt;0))&gt;0,0,1))</f>
        <v/>
      </c>
      <c r="D59">
        <f>SUM(B$2:B59)</f>
        <v/>
      </c>
      <c r="E59">
        <f>SUM(C$2:C59)</f>
        <v/>
      </c>
    </row>
    <row r="60">
      <c r="A60" s="9">
        <f>IF(ISNUMBER('Test 2 visitor 70'!$E$4),IF('Test 2 visitor 70'!$E$4+58&lt;='Test 2 visitor 70'!$F$4,'Test 2 visitor 70'!$E$4+58,""),"")</f>
        <v/>
      </c>
      <c r="B60">
        <f>IF(A60="",0,IF(SUMPRODUCT((ISNUMBER('Test 2 visitor 70'!$B$8:$B$17)+ISNUMBER('Test 2 visitor 70'!$C$8:$C$17)&gt;0)*(IF(ISNUMBER('Test 2 visitor 70'!$B$8:$B$17),'Test 2 visitor 70'!$B$8:$B$17,'Test 2 visitor 70'!$E$4)&lt;=A60)*(IF(ISNUMBER('Test 2 visitor 70'!$C$8:$C$17),'Test 2 visitor 70'!$C$8:$C$17,'Test 2 visitor 70'!$F$4)&gt;=A60))&gt;0,1,0))</f>
        <v/>
      </c>
      <c r="C60">
        <f>IF(B60=0,0,IF(SUMPRODUCT((ISNUMBER('Test 2 visitor 70'!$B$8:$B$17)+ISNUMBER('Test 2 visitor 70'!$C$8:$C$17)&gt;0)*(ISNUMBER('Test 2 visitor 70'!$B$8:$B$17)*('Test 2 visitor 70'!$B$8:$B$17=A60)+ISNUMBER('Test 2 visitor 70'!$C$8:$C$17)*('Test 2 visitor 70'!$C$8:$C$17=A60)&gt;0))&gt;0,0,1))</f>
        <v/>
      </c>
      <c r="D60">
        <f>SUM(B$2:B60)</f>
        <v/>
      </c>
      <c r="E60">
        <f>SUM(C$2:C60)</f>
        <v/>
      </c>
    </row>
    <row r="61">
      <c r="A61" s="9">
        <f>IF(ISNUMBER('Test 2 visitor 70'!$E$4),IF('Test 2 visitor 70'!$E$4+59&lt;='Test 2 visitor 70'!$F$4,'Test 2 visitor 70'!$E$4+59,""),"")</f>
        <v/>
      </c>
      <c r="B61">
        <f>IF(A61="",0,IF(SUMPRODUCT((ISNUMBER('Test 2 visitor 70'!$B$8:$B$17)+ISNUMBER('Test 2 visitor 70'!$C$8:$C$17)&gt;0)*(IF(ISNUMBER('Test 2 visitor 70'!$B$8:$B$17),'Test 2 visitor 70'!$B$8:$B$17,'Test 2 visitor 70'!$E$4)&lt;=A61)*(IF(ISNUMBER('Test 2 visitor 70'!$C$8:$C$17),'Test 2 visitor 70'!$C$8:$C$17,'Test 2 visitor 70'!$F$4)&gt;=A61))&gt;0,1,0))</f>
        <v/>
      </c>
      <c r="C61">
        <f>IF(B61=0,0,IF(SUMPRODUCT((ISNUMBER('Test 2 visitor 70'!$B$8:$B$17)+ISNUMBER('Test 2 visitor 70'!$C$8:$C$17)&gt;0)*(ISNUMBER('Test 2 visitor 70'!$B$8:$B$17)*('Test 2 visitor 70'!$B$8:$B$17=A61)+ISNUMBER('Test 2 visitor 70'!$C$8:$C$17)*('Test 2 visitor 70'!$C$8:$C$17=A61)&gt;0))&gt;0,0,1))</f>
        <v/>
      </c>
      <c r="D61">
        <f>SUM(B$2:B61)</f>
        <v/>
      </c>
      <c r="E61">
        <f>SUM(C$2:C61)</f>
        <v/>
      </c>
    </row>
    <row r="62">
      <c r="A62" s="9">
        <f>IF(ISNUMBER('Test 2 visitor 70'!$E$4),IF('Test 2 visitor 70'!$E$4+60&lt;='Test 2 visitor 70'!$F$4,'Test 2 visitor 70'!$E$4+60,""),"")</f>
        <v/>
      </c>
      <c r="B62">
        <f>IF(A62="",0,IF(SUMPRODUCT((ISNUMBER('Test 2 visitor 70'!$B$8:$B$17)+ISNUMBER('Test 2 visitor 70'!$C$8:$C$17)&gt;0)*(IF(ISNUMBER('Test 2 visitor 70'!$B$8:$B$17),'Test 2 visitor 70'!$B$8:$B$17,'Test 2 visitor 70'!$E$4)&lt;=A62)*(IF(ISNUMBER('Test 2 visitor 70'!$C$8:$C$17),'Test 2 visitor 70'!$C$8:$C$17,'Test 2 visitor 70'!$F$4)&gt;=A62))&gt;0,1,0))</f>
        <v/>
      </c>
      <c r="C62">
        <f>IF(B62=0,0,IF(SUMPRODUCT((ISNUMBER('Test 2 visitor 70'!$B$8:$B$17)+ISNUMBER('Test 2 visitor 70'!$C$8:$C$17)&gt;0)*(ISNUMBER('Test 2 visitor 70'!$B$8:$B$17)*('Test 2 visitor 70'!$B$8:$B$17=A62)+ISNUMBER('Test 2 visitor 70'!$C$8:$C$17)*('Test 2 visitor 70'!$C$8:$C$17=A62)&gt;0))&gt;0,0,1))</f>
        <v/>
      </c>
      <c r="D62">
        <f>SUM(B$2:B62)</f>
        <v/>
      </c>
      <c r="E62">
        <f>SUM(C$2:C62)</f>
        <v/>
      </c>
    </row>
    <row r="63">
      <c r="A63" s="9">
        <f>IF(ISNUMBER('Test 2 visitor 70'!$E$4),IF('Test 2 visitor 70'!$E$4+61&lt;='Test 2 visitor 70'!$F$4,'Test 2 visitor 70'!$E$4+61,""),"")</f>
        <v/>
      </c>
      <c r="B63">
        <f>IF(A63="",0,IF(SUMPRODUCT((ISNUMBER('Test 2 visitor 70'!$B$8:$B$17)+ISNUMBER('Test 2 visitor 70'!$C$8:$C$17)&gt;0)*(IF(ISNUMBER('Test 2 visitor 70'!$B$8:$B$17),'Test 2 visitor 70'!$B$8:$B$17,'Test 2 visitor 70'!$E$4)&lt;=A63)*(IF(ISNUMBER('Test 2 visitor 70'!$C$8:$C$17),'Test 2 visitor 70'!$C$8:$C$17,'Test 2 visitor 70'!$F$4)&gt;=A63))&gt;0,1,0))</f>
        <v/>
      </c>
      <c r="C63">
        <f>IF(B63=0,0,IF(SUMPRODUCT((ISNUMBER('Test 2 visitor 70'!$B$8:$B$17)+ISNUMBER('Test 2 visitor 70'!$C$8:$C$17)&gt;0)*(ISNUMBER('Test 2 visitor 70'!$B$8:$B$17)*('Test 2 visitor 70'!$B$8:$B$17=A63)+ISNUMBER('Test 2 visitor 70'!$C$8:$C$17)*('Test 2 visitor 70'!$C$8:$C$17=A63)&gt;0))&gt;0,0,1))</f>
        <v/>
      </c>
      <c r="D63">
        <f>SUM(B$2:B63)</f>
        <v/>
      </c>
      <c r="E63">
        <f>SUM(C$2:C63)</f>
        <v/>
      </c>
    </row>
    <row r="64">
      <c r="A64" s="9">
        <f>IF(ISNUMBER('Test 2 visitor 70'!$E$4),IF('Test 2 visitor 70'!$E$4+62&lt;='Test 2 visitor 70'!$F$4,'Test 2 visitor 70'!$E$4+62,""),"")</f>
        <v/>
      </c>
      <c r="B64">
        <f>IF(A64="",0,IF(SUMPRODUCT((ISNUMBER('Test 2 visitor 70'!$B$8:$B$17)+ISNUMBER('Test 2 visitor 70'!$C$8:$C$17)&gt;0)*(IF(ISNUMBER('Test 2 visitor 70'!$B$8:$B$17),'Test 2 visitor 70'!$B$8:$B$17,'Test 2 visitor 70'!$E$4)&lt;=A64)*(IF(ISNUMBER('Test 2 visitor 70'!$C$8:$C$17),'Test 2 visitor 70'!$C$8:$C$17,'Test 2 visitor 70'!$F$4)&gt;=A64))&gt;0,1,0))</f>
        <v/>
      </c>
      <c r="C64">
        <f>IF(B64=0,0,IF(SUMPRODUCT((ISNUMBER('Test 2 visitor 70'!$B$8:$B$17)+ISNUMBER('Test 2 visitor 70'!$C$8:$C$17)&gt;0)*(ISNUMBER('Test 2 visitor 70'!$B$8:$B$17)*('Test 2 visitor 70'!$B$8:$B$17=A64)+ISNUMBER('Test 2 visitor 70'!$C$8:$C$17)*('Test 2 visitor 70'!$C$8:$C$17=A64)&gt;0))&gt;0,0,1))</f>
        <v/>
      </c>
      <c r="D64">
        <f>SUM(B$2:B64)</f>
        <v/>
      </c>
      <c r="E64">
        <f>SUM(C$2:C64)</f>
        <v/>
      </c>
    </row>
    <row r="65">
      <c r="A65" s="9">
        <f>IF(ISNUMBER('Test 2 visitor 70'!$E$4),IF('Test 2 visitor 70'!$E$4+63&lt;='Test 2 visitor 70'!$F$4,'Test 2 visitor 70'!$E$4+63,""),"")</f>
        <v/>
      </c>
      <c r="B65">
        <f>IF(A65="",0,IF(SUMPRODUCT((ISNUMBER('Test 2 visitor 70'!$B$8:$B$17)+ISNUMBER('Test 2 visitor 70'!$C$8:$C$17)&gt;0)*(IF(ISNUMBER('Test 2 visitor 70'!$B$8:$B$17),'Test 2 visitor 70'!$B$8:$B$17,'Test 2 visitor 70'!$E$4)&lt;=A65)*(IF(ISNUMBER('Test 2 visitor 70'!$C$8:$C$17),'Test 2 visitor 70'!$C$8:$C$17,'Test 2 visitor 70'!$F$4)&gt;=A65))&gt;0,1,0))</f>
        <v/>
      </c>
      <c r="C65">
        <f>IF(B65=0,0,IF(SUMPRODUCT((ISNUMBER('Test 2 visitor 70'!$B$8:$B$17)+ISNUMBER('Test 2 visitor 70'!$C$8:$C$17)&gt;0)*(ISNUMBER('Test 2 visitor 70'!$B$8:$B$17)*('Test 2 visitor 70'!$B$8:$B$17=A65)+ISNUMBER('Test 2 visitor 70'!$C$8:$C$17)*('Test 2 visitor 70'!$C$8:$C$17=A65)&gt;0))&gt;0,0,1))</f>
        <v/>
      </c>
      <c r="D65">
        <f>SUM(B$2:B65)</f>
        <v/>
      </c>
      <c r="E65">
        <f>SUM(C$2:C65)</f>
        <v/>
      </c>
    </row>
    <row r="66">
      <c r="A66" s="9">
        <f>IF(ISNUMBER('Test 2 visitor 70'!$E$4),IF('Test 2 visitor 70'!$E$4+64&lt;='Test 2 visitor 70'!$F$4,'Test 2 visitor 70'!$E$4+64,""),"")</f>
        <v/>
      </c>
      <c r="B66">
        <f>IF(A66="",0,IF(SUMPRODUCT((ISNUMBER('Test 2 visitor 70'!$B$8:$B$17)+ISNUMBER('Test 2 visitor 70'!$C$8:$C$17)&gt;0)*(IF(ISNUMBER('Test 2 visitor 70'!$B$8:$B$17),'Test 2 visitor 70'!$B$8:$B$17,'Test 2 visitor 70'!$E$4)&lt;=A66)*(IF(ISNUMBER('Test 2 visitor 70'!$C$8:$C$17),'Test 2 visitor 70'!$C$8:$C$17,'Test 2 visitor 70'!$F$4)&gt;=A66))&gt;0,1,0))</f>
        <v/>
      </c>
      <c r="C66">
        <f>IF(B66=0,0,IF(SUMPRODUCT((ISNUMBER('Test 2 visitor 70'!$B$8:$B$17)+ISNUMBER('Test 2 visitor 70'!$C$8:$C$17)&gt;0)*(ISNUMBER('Test 2 visitor 70'!$B$8:$B$17)*('Test 2 visitor 70'!$B$8:$B$17=A66)+ISNUMBER('Test 2 visitor 70'!$C$8:$C$17)*('Test 2 visitor 70'!$C$8:$C$17=A66)&gt;0))&gt;0,0,1))</f>
        <v/>
      </c>
      <c r="D66">
        <f>SUM(B$2:B66)</f>
        <v/>
      </c>
      <c r="E66">
        <f>SUM(C$2:C66)</f>
        <v/>
      </c>
    </row>
    <row r="67">
      <c r="A67" s="9">
        <f>IF(ISNUMBER('Test 2 visitor 70'!$E$4),IF('Test 2 visitor 70'!$E$4+65&lt;='Test 2 visitor 70'!$F$4,'Test 2 visitor 70'!$E$4+65,""),"")</f>
        <v/>
      </c>
      <c r="B67">
        <f>IF(A67="",0,IF(SUMPRODUCT((ISNUMBER('Test 2 visitor 70'!$B$8:$B$17)+ISNUMBER('Test 2 visitor 70'!$C$8:$C$17)&gt;0)*(IF(ISNUMBER('Test 2 visitor 70'!$B$8:$B$17),'Test 2 visitor 70'!$B$8:$B$17,'Test 2 visitor 70'!$E$4)&lt;=A67)*(IF(ISNUMBER('Test 2 visitor 70'!$C$8:$C$17),'Test 2 visitor 70'!$C$8:$C$17,'Test 2 visitor 70'!$F$4)&gt;=A67))&gt;0,1,0))</f>
        <v/>
      </c>
      <c r="C67">
        <f>IF(B67=0,0,IF(SUMPRODUCT((ISNUMBER('Test 2 visitor 70'!$B$8:$B$17)+ISNUMBER('Test 2 visitor 70'!$C$8:$C$17)&gt;0)*(ISNUMBER('Test 2 visitor 70'!$B$8:$B$17)*('Test 2 visitor 70'!$B$8:$B$17=A67)+ISNUMBER('Test 2 visitor 70'!$C$8:$C$17)*('Test 2 visitor 70'!$C$8:$C$17=A67)&gt;0))&gt;0,0,1))</f>
        <v/>
      </c>
      <c r="D67">
        <f>SUM(B$2:B67)</f>
        <v/>
      </c>
      <c r="E67">
        <f>SUM(C$2:C67)</f>
        <v/>
      </c>
    </row>
    <row r="68">
      <c r="A68" s="9">
        <f>IF(ISNUMBER('Test 2 visitor 70'!$E$4),IF('Test 2 visitor 70'!$E$4+66&lt;='Test 2 visitor 70'!$F$4,'Test 2 visitor 70'!$E$4+66,""),"")</f>
        <v/>
      </c>
      <c r="B68">
        <f>IF(A68="",0,IF(SUMPRODUCT((ISNUMBER('Test 2 visitor 70'!$B$8:$B$17)+ISNUMBER('Test 2 visitor 70'!$C$8:$C$17)&gt;0)*(IF(ISNUMBER('Test 2 visitor 70'!$B$8:$B$17),'Test 2 visitor 70'!$B$8:$B$17,'Test 2 visitor 70'!$E$4)&lt;=A68)*(IF(ISNUMBER('Test 2 visitor 70'!$C$8:$C$17),'Test 2 visitor 70'!$C$8:$C$17,'Test 2 visitor 70'!$F$4)&gt;=A68))&gt;0,1,0))</f>
        <v/>
      </c>
      <c r="C68">
        <f>IF(B68=0,0,IF(SUMPRODUCT((ISNUMBER('Test 2 visitor 70'!$B$8:$B$17)+ISNUMBER('Test 2 visitor 70'!$C$8:$C$17)&gt;0)*(ISNUMBER('Test 2 visitor 70'!$B$8:$B$17)*('Test 2 visitor 70'!$B$8:$B$17=A68)+ISNUMBER('Test 2 visitor 70'!$C$8:$C$17)*('Test 2 visitor 70'!$C$8:$C$17=A68)&gt;0))&gt;0,0,1))</f>
        <v/>
      </c>
      <c r="D68">
        <f>SUM(B$2:B68)</f>
        <v/>
      </c>
      <c r="E68">
        <f>SUM(C$2:C68)</f>
        <v/>
      </c>
    </row>
    <row r="69">
      <c r="A69" s="9">
        <f>IF(ISNUMBER('Test 2 visitor 70'!$E$4),IF('Test 2 visitor 70'!$E$4+67&lt;='Test 2 visitor 70'!$F$4,'Test 2 visitor 70'!$E$4+67,""),"")</f>
        <v/>
      </c>
      <c r="B69">
        <f>IF(A69="",0,IF(SUMPRODUCT((ISNUMBER('Test 2 visitor 70'!$B$8:$B$17)+ISNUMBER('Test 2 visitor 70'!$C$8:$C$17)&gt;0)*(IF(ISNUMBER('Test 2 visitor 70'!$B$8:$B$17),'Test 2 visitor 70'!$B$8:$B$17,'Test 2 visitor 70'!$E$4)&lt;=A69)*(IF(ISNUMBER('Test 2 visitor 70'!$C$8:$C$17),'Test 2 visitor 70'!$C$8:$C$17,'Test 2 visitor 70'!$F$4)&gt;=A69))&gt;0,1,0))</f>
        <v/>
      </c>
      <c r="C69">
        <f>IF(B69=0,0,IF(SUMPRODUCT((ISNUMBER('Test 2 visitor 70'!$B$8:$B$17)+ISNUMBER('Test 2 visitor 70'!$C$8:$C$17)&gt;0)*(ISNUMBER('Test 2 visitor 70'!$B$8:$B$17)*('Test 2 visitor 70'!$B$8:$B$17=A69)+ISNUMBER('Test 2 visitor 70'!$C$8:$C$17)*('Test 2 visitor 70'!$C$8:$C$17=A69)&gt;0))&gt;0,0,1))</f>
        <v/>
      </c>
      <c r="D69">
        <f>SUM(B$2:B69)</f>
        <v/>
      </c>
      <c r="E69">
        <f>SUM(C$2:C69)</f>
        <v/>
      </c>
    </row>
    <row r="70">
      <c r="A70" s="9">
        <f>IF(ISNUMBER('Test 2 visitor 70'!$E$4),IF('Test 2 visitor 70'!$E$4+68&lt;='Test 2 visitor 70'!$F$4,'Test 2 visitor 70'!$E$4+68,""),"")</f>
        <v/>
      </c>
      <c r="B70">
        <f>IF(A70="",0,IF(SUMPRODUCT((ISNUMBER('Test 2 visitor 70'!$B$8:$B$17)+ISNUMBER('Test 2 visitor 70'!$C$8:$C$17)&gt;0)*(IF(ISNUMBER('Test 2 visitor 70'!$B$8:$B$17),'Test 2 visitor 70'!$B$8:$B$17,'Test 2 visitor 70'!$E$4)&lt;=A70)*(IF(ISNUMBER('Test 2 visitor 70'!$C$8:$C$17),'Test 2 visitor 70'!$C$8:$C$17,'Test 2 visitor 70'!$F$4)&gt;=A70))&gt;0,1,0))</f>
        <v/>
      </c>
      <c r="C70">
        <f>IF(B70=0,0,IF(SUMPRODUCT((ISNUMBER('Test 2 visitor 70'!$B$8:$B$17)+ISNUMBER('Test 2 visitor 70'!$C$8:$C$17)&gt;0)*(ISNUMBER('Test 2 visitor 70'!$B$8:$B$17)*('Test 2 visitor 70'!$B$8:$B$17=A70)+ISNUMBER('Test 2 visitor 70'!$C$8:$C$17)*('Test 2 visitor 70'!$C$8:$C$17=A70)&gt;0))&gt;0,0,1))</f>
        <v/>
      </c>
      <c r="D70">
        <f>SUM(B$2:B70)</f>
        <v/>
      </c>
      <c r="E70">
        <f>SUM(C$2:C70)</f>
        <v/>
      </c>
    </row>
    <row r="71">
      <c r="A71" s="9">
        <f>IF(ISNUMBER('Test 2 visitor 70'!$E$4),IF('Test 2 visitor 70'!$E$4+69&lt;='Test 2 visitor 70'!$F$4,'Test 2 visitor 70'!$E$4+69,""),"")</f>
        <v/>
      </c>
      <c r="B71">
        <f>IF(A71="",0,IF(SUMPRODUCT((ISNUMBER('Test 2 visitor 70'!$B$8:$B$17)+ISNUMBER('Test 2 visitor 70'!$C$8:$C$17)&gt;0)*(IF(ISNUMBER('Test 2 visitor 70'!$B$8:$B$17),'Test 2 visitor 70'!$B$8:$B$17,'Test 2 visitor 70'!$E$4)&lt;=A71)*(IF(ISNUMBER('Test 2 visitor 70'!$C$8:$C$17),'Test 2 visitor 70'!$C$8:$C$17,'Test 2 visitor 70'!$F$4)&gt;=A71))&gt;0,1,0))</f>
        <v/>
      </c>
      <c r="C71">
        <f>IF(B71=0,0,IF(SUMPRODUCT((ISNUMBER('Test 2 visitor 70'!$B$8:$B$17)+ISNUMBER('Test 2 visitor 70'!$C$8:$C$17)&gt;0)*(ISNUMBER('Test 2 visitor 70'!$B$8:$B$17)*('Test 2 visitor 70'!$B$8:$B$17=A71)+ISNUMBER('Test 2 visitor 70'!$C$8:$C$17)*('Test 2 visitor 70'!$C$8:$C$17=A71)&gt;0))&gt;0,0,1))</f>
        <v/>
      </c>
      <c r="D71">
        <f>SUM(B$2:B71)</f>
        <v/>
      </c>
      <c r="E71">
        <f>SUM(C$2:C71)</f>
        <v/>
      </c>
    </row>
    <row r="72">
      <c r="A72" s="9">
        <f>IF(ISNUMBER('Test 2 visitor 70'!$E$4),IF('Test 2 visitor 70'!$E$4+70&lt;='Test 2 visitor 70'!$F$4,'Test 2 visitor 70'!$E$4+70,""),"")</f>
        <v/>
      </c>
      <c r="B72">
        <f>IF(A72="",0,IF(SUMPRODUCT((ISNUMBER('Test 2 visitor 70'!$B$8:$B$17)+ISNUMBER('Test 2 visitor 70'!$C$8:$C$17)&gt;0)*(IF(ISNUMBER('Test 2 visitor 70'!$B$8:$B$17),'Test 2 visitor 70'!$B$8:$B$17,'Test 2 visitor 70'!$E$4)&lt;=A72)*(IF(ISNUMBER('Test 2 visitor 70'!$C$8:$C$17),'Test 2 visitor 70'!$C$8:$C$17,'Test 2 visitor 70'!$F$4)&gt;=A72))&gt;0,1,0))</f>
        <v/>
      </c>
      <c r="C72">
        <f>IF(B72=0,0,IF(SUMPRODUCT((ISNUMBER('Test 2 visitor 70'!$B$8:$B$17)+ISNUMBER('Test 2 visitor 70'!$C$8:$C$17)&gt;0)*(ISNUMBER('Test 2 visitor 70'!$B$8:$B$17)*('Test 2 visitor 70'!$B$8:$B$17=A72)+ISNUMBER('Test 2 visitor 70'!$C$8:$C$17)*('Test 2 visitor 70'!$C$8:$C$17=A72)&gt;0))&gt;0,0,1))</f>
        <v/>
      </c>
      <c r="D72">
        <f>SUM(B$2:B72)</f>
        <v/>
      </c>
      <c r="E72">
        <f>SUM(C$2:C72)</f>
        <v/>
      </c>
    </row>
    <row r="73">
      <c r="A73" s="9">
        <f>IF(ISNUMBER('Test 2 visitor 70'!$E$4),IF('Test 2 visitor 70'!$E$4+71&lt;='Test 2 visitor 70'!$F$4,'Test 2 visitor 70'!$E$4+71,""),"")</f>
        <v/>
      </c>
      <c r="B73">
        <f>IF(A73="",0,IF(SUMPRODUCT((ISNUMBER('Test 2 visitor 70'!$B$8:$B$17)+ISNUMBER('Test 2 visitor 70'!$C$8:$C$17)&gt;0)*(IF(ISNUMBER('Test 2 visitor 70'!$B$8:$B$17),'Test 2 visitor 70'!$B$8:$B$17,'Test 2 visitor 70'!$E$4)&lt;=A73)*(IF(ISNUMBER('Test 2 visitor 70'!$C$8:$C$17),'Test 2 visitor 70'!$C$8:$C$17,'Test 2 visitor 70'!$F$4)&gt;=A73))&gt;0,1,0))</f>
        <v/>
      </c>
      <c r="C73">
        <f>IF(B73=0,0,IF(SUMPRODUCT((ISNUMBER('Test 2 visitor 70'!$B$8:$B$17)+ISNUMBER('Test 2 visitor 70'!$C$8:$C$17)&gt;0)*(ISNUMBER('Test 2 visitor 70'!$B$8:$B$17)*('Test 2 visitor 70'!$B$8:$B$17=A73)+ISNUMBER('Test 2 visitor 70'!$C$8:$C$17)*('Test 2 visitor 70'!$C$8:$C$17=A73)&gt;0))&gt;0,0,1))</f>
        <v/>
      </c>
      <c r="D73">
        <f>SUM(B$2:B73)</f>
        <v/>
      </c>
      <c r="E73">
        <f>SUM(C$2:C73)</f>
        <v/>
      </c>
    </row>
    <row r="74">
      <c r="A74" s="9">
        <f>IF(ISNUMBER('Test 2 visitor 70'!$E$4),IF('Test 2 visitor 70'!$E$4+72&lt;='Test 2 visitor 70'!$F$4,'Test 2 visitor 70'!$E$4+72,""),"")</f>
        <v/>
      </c>
      <c r="B74">
        <f>IF(A74="",0,IF(SUMPRODUCT((ISNUMBER('Test 2 visitor 70'!$B$8:$B$17)+ISNUMBER('Test 2 visitor 70'!$C$8:$C$17)&gt;0)*(IF(ISNUMBER('Test 2 visitor 70'!$B$8:$B$17),'Test 2 visitor 70'!$B$8:$B$17,'Test 2 visitor 70'!$E$4)&lt;=A74)*(IF(ISNUMBER('Test 2 visitor 70'!$C$8:$C$17),'Test 2 visitor 70'!$C$8:$C$17,'Test 2 visitor 70'!$F$4)&gt;=A74))&gt;0,1,0))</f>
        <v/>
      </c>
      <c r="C74">
        <f>IF(B74=0,0,IF(SUMPRODUCT((ISNUMBER('Test 2 visitor 70'!$B$8:$B$17)+ISNUMBER('Test 2 visitor 70'!$C$8:$C$17)&gt;0)*(ISNUMBER('Test 2 visitor 70'!$B$8:$B$17)*('Test 2 visitor 70'!$B$8:$B$17=A74)+ISNUMBER('Test 2 visitor 70'!$C$8:$C$17)*('Test 2 visitor 70'!$C$8:$C$17=A74)&gt;0))&gt;0,0,1))</f>
        <v/>
      </c>
      <c r="D74">
        <f>SUM(B$2:B74)</f>
        <v/>
      </c>
      <c r="E74">
        <f>SUM(C$2:C74)</f>
        <v/>
      </c>
    </row>
    <row r="75">
      <c r="A75" s="9">
        <f>IF(ISNUMBER('Test 2 visitor 70'!$E$4),IF('Test 2 visitor 70'!$E$4+73&lt;='Test 2 visitor 70'!$F$4,'Test 2 visitor 70'!$E$4+73,""),"")</f>
        <v/>
      </c>
      <c r="B75">
        <f>IF(A75="",0,IF(SUMPRODUCT((ISNUMBER('Test 2 visitor 70'!$B$8:$B$17)+ISNUMBER('Test 2 visitor 70'!$C$8:$C$17)&gt;0)*(IF(ISNUMBER('Test 2 visitor 70'!$B$8:$B$17),'Test 2 visitor 70'!$B$8:$B$17,'Test 2 visitor 70'!$E$4)&lt;=A75)*(IF(ISNUMBER('Test 2 visitor 70'!$C$8:$C$17),'Test 2 visitor 70'!$C$8:$C$17,'Test 2 visitor 70'!$F$4)&gt;=A75))&gt;0,1,0))</f>
        <v/>
      </c>
      <c r="C75">
        <f>IF(B75=0,0,IF(SUMPRODUCT((ISNUMBER('Test 2 visitor 70'!$B$8:$B$17)+ISNUMBER('Test 2 visitor 70'!$C$8:$C$17)&gt;0)*(ISNUMBER('Test 2 visitor 70'!$B$8:$B$17)*('Test 2 visitor 70'!$B$8:$B$17=A75)+ISNUMBER('Test 2 visitor 70'!$C$8:$C$17)*('Test 2 visitor 70'!$C$8:$C$17=A75)&gt;0))&gt;0,0,1))</f>
        <v/>
      </c>
      <c r="D75">
        <f>SUM(B$2:B75)</f>
        <v/>
      </c>
      <c r="E75">
        <f>SUM(C$2:C75)</f>
        <v/>
      </c>
    </row>
    <row r="76">
      <c r="A76" s="9">
        <f>IF(ISNUMBER('Test 2 visitor 70'!$E$4),IF('Test 2 visitor 70'!$E$4+74&lt;='Test 2 visitor 70'!$F$4,'Test 2 visitor 70'!$E$4+74,""),"")</f>
        <v/>
      </c>
      <c r="B76">
        <f>IF(A76="",0,IF(SUMPRODUCT((ISNUMBER('Test 2 visitor 70'!$B$8:$B$17)+ISNUMBER('Test 2 visitor 70'!$C$8:$C$17)&gt;0)*(IF(ISNUMBER('Test 2 visitor 70'!$B$8:$B$17),'Test 2 visitor 70'!$B$8:$B$17,'Test 2 visitor 70'!$E$4)&lt;=A76)*(IF(ISNUMBER('Test 2 visitor 70'!$C$8:$C$17),'Test 2 visitor 70'!$C$8:$C$17,'Test 2 visitor 70'!$F$4)&gt;=A76))&gt;0,1,0))</f>
        <v/>
      </c>
      <c r="C76">
        <f>IF(B76=0,0,IF(SUMPRODUCT((ISNUMBER('Test 2 visitor 70'!$B$8:$B$17)+ISNUMBER('Test 2 visitor 70'!$C$8:$C$17)&gt;0)*(ISNUMBER('Test 2 visitor 70'!$B$8:$B$17)*('Test 2 visitor 70'!$B$8:$B$17=A76)+ISNUMBER('Test 2 visitor 70'!$C$8:$C$17)*('Test 2 visitor 70'!$C$8:$C$17=A76)&gt;0))&gt;0,0,1))</f>
        <v/>
      </c>
      <c r="D76">
        <f>SUM(B$2:B76)</f>
        <v/>
      </c>
      <c r="E76">
        <f>SUM(C$2:C76)</f>
        <v/>
      </c>
    </row>
    <row r="77">
      <c r="A77" s="9">
        <f>IF(ISNUMBER('Test 2 visitor 70'!$E$4),IF('Test 2 visitor 70'!$E$4+75&lt;='Test 2 visitor 70'!$F$4,'Test 2 visitor 70'!$E$4+75,""),"")</f>
        <v/>
      </c>
      <c r="B77">
        <f>IF(A77="",0,IF(SUMPRODUCT((ISNUMBER('Test 2 visitor 70'!$B$8:$B$17)+ISNUMBER('Test 2 visitor 70'!$C$8:$C$17)&gt;0)*(IF(ISNUMBER('Test 2 visitor 70'!$B$8:$B$17),'Test 2 visitor 70'!$B$8:$B$17,'Test 2 visitor 70'!$E$4)&lt;=A77)*(IF(ISNUMBER('Test 2 visitor 70'!$C$8:$C$17),'Test 2 visitor 70'!$C$8:$C$17,'Test 2 visitor 70'!$F$4)&gt;=A77))&gt;0,1,0))</f>
        <v/>
      </c>
      <c r="C77">
        <f>IF(B77=0,0,IF(SUMPRODUCT((ISNUMBER('Test 2 visitor 70'!$B$8:$B$17)+ISNUMBER('Test 2 visitor 70'!$C$8:$C$17)&gt;0)*(ISNUMBER('Test 2 visitor 70'!$B$8:$B$17)*('Test 2 visitor 70'!$B$8:$B$17=A77)+ISNUMBER('Test 2 visitor 70'!$C$8:$C$17)*('Test 2 visitor 70'!$C$8:$C$17=A77)&gt;0))&gt;0,0,1))</f>
        <v/>
      </c>
      <c r="D77">
        <f>SUM(B$2:B77)</f>
        <v/>
      </c>
      <c r="E77">
        <f>SUM(C$2:C77)</f>
        <v/>
      </c>
    </row>
    <row r="78">
      <c r="A78" s="9">
        <f>IF(ISNUMBER('Test 2 visitor 70'!$E$4),IF('Test 2 visitor 70'!$E$4+76&lt;='Test 2 visitor 70'!$F$4,'Test 2 visitor 70'!$E$4+76,""),"")</f>
        <v/>
      </c>
      <c r="B78">
        <f>IF(A78="",0,IF(SUMPRODUCT((ISNUMBER('Test 2 visitor 70'!$B$8:$B$17)+ISNUMBER('Test 2 visitor 70'!$C$8:$C$17)&gt;0)*(IF(ISNUMBER('Test 2 visitor 70'!$B$8:$B$17),'Test 2 visitor 70'!$B$8:$B$17,'Test 2 visitor 70'!$E$4)&lt;=A78)*(IF(ISNUMBER('Test 2 visitor 70'!$C$8:$C$17),'Test 2 visitor 70'!$C$8:$C$17,'Test 2 visitor 70'!$F$4)&gt;=A78))&gt;0,1,0))</f>
        <v/>
      </c>
      <c r="C78">
        <f>IF(B78=0,0,IF(SUMPRODUCT((ISNUMBER('Test 2 visitor 70'!$B$8:$B$17)+ISNUMBER('Test 2 visitor 70'!$C$8:$C$17)&gt;0)*(ISNUMBER('Test 2 visitor 70'!$B$8:$B$17)*('Test 2 visitor 70'!$B$8:$B$17=A78)+ISNUMBER('Test 2 visitor 70'!$C$8:$C$17)*('Test 2 visitor 70'!$C$8:$C$17=A78)&gt;0))&gt;0,0,1))</f>
        <v/>
      </c>
      <c r="D78">
        <f>SUM(B$2:B78)</f>
        <v/>
      </c>
      <c r="E78">
        <f>SUM(C$2:C78)</f>
        <v/>
      </c>
    </row>
    <row r="79">
      <c r="A79" s="9">
        <f>IF(ISNUMBER('Test 2 visitor 70'!$E$4),IF('Test 2 visitor 70'!$E$4+77&lt;='Test 2 visitor 70'!$F$4,'Test 2 visitor 70'!$E$4+77,""),"")</f>
        <v/>
      </c>
      <c r="B79">
        <f>IF(A79="",0,IF(SUMPRODUCT((ISNUMBER('Test 2 visitor 70'!$B$8:$B$17)+ISNUMBER('Test 2 visitor 70'!$C$8:$C$17)&gt;0)*(IF(ISNUMBER('Test 2 visitor 70'!$B$8:$B$17),'Test 2 visitor 70'!$B$8:$B$17,'Test 2 visitor 70'!$E$4)&lt;=A79)*(IF(ISNUMBER('Test 2 visitor 70'!$C$8:$C$17),'Test 2 visitor 70'!$C$8:$C$17,'Test 2 visitor 70'!$F$4)&gt;=A79))&gt;0,1,0))</f>
        <v/>
      </c>
      <c r="C79">
        <f>IF(B79=0,0,IF(SUMPRODUCT((ISNUMBER('Test 2 visitor 70'!$B$8:$B$17)+ISNUMBER('Test 2 visitor 70'!$C$8:$C$17)&gt;0)*(ISNUMBER('Test 2 visitor 70'!$B$8:$B$17)*('Test 2 visitor 70'!$B$8:$B$17=A79)+ISNUMBER('Test 2 visitor 70'!$C$8:$C$17)*('Test 2 visitor 70'!$C$8:$C$17=A79)&gt;0))&gt;0,0,1))</f>
        <v/>
      </c>
      <c r="D79">
        <f>SUM(B$2:B79)</f>
        <v/>
      </c>
      <c r="E79">
        <f>SUM(C$2:C79)</f>
        <v/>
      </c>
    </row>
    <row r="80">
      <c r="A80" s="9">
        <f>IF(ISNUMBER('Test 2 visitor 70'!$E$4),IF('Test 2 visitor 70'!$E$4+78&lt;='Test 2 visitor 70'!$F$4,'Test 2 visitor 70'!$E$4+78,""),"")</f>
        <v/>
      </c>
      <c r="B80">
        <f>IF(A80="",0,IF(SUMPRODUCT((ISNUMBER('Test 2 visitor 70'!$B$8:$B$17)+ISNUMBER('Test 2 visitor 70'!$C$8:$C$17)&gt;0)*(IF(ISNUMBER('Test 2 visitor 70'!$B$8:$B$17),'Test 2 visitor 70'!$B$8:$B$17,'Test 2 visitor 70'!$E$4)&lt;=A80)*(IF(ISNUMBER('Test 2 visitor 70'!$C$8:$C$17),'Test 2 visitor 70'!$C$8:$C$17,'Test 2 visitor 70'!$F$4)&gt;=A80))&gt;0,1,0))</f>
        <v/>
      </c>
      <c r="C80">
        <f>IF(B80=0,0,IF(SUMPRODUCT((ISNUMBER('Test 2 visitor 70'!$B$8:$B$17)+ISNUMBER('Test 2 visitor 70'!$C$8:$C$17)&gt;0)*(ISNUMBER('Test 2 visitor 70'!$B$8:$B$17)*('Test 2 visitor 70'!$B$8:$B$17=A80)+ISNUMBER('Test 2 visitor 70'!$C$8:$C$17)*('Test 2 visitor 70'!$C$8:$C$17=A80)&gt;0))&gt;0,0,1))</f>
        <v/>
      </c>
      <c r="D80">
        <f>SUM(B$2:B80)</f>
        <v/>
      </c>
      <c r="E80">
        <f>SUM(C$2:C80)</f>
        <v/>
      </c>
    </row>
    <row r="81">
      <c r="A81" s="9">
        <f>IF(ISNUMBER('Test 2 visitor 70'!$E$4),IF('Test 2 visitor 70'!$E$4+79&lt;='Test 2 visitor 70'!$F$4,'Test 2 visitor 70'!$E$4+79,""),"")</f>
        <v/>
      </c>
      <c r="B81">
        <f>IF(A81="",0,IF(SUMPRODUCT((ISNUMBER('Test 2 visitor 70'!$B$8:$B$17)+ISNUMBER('Test 2 visitor 70'!$C$8:$C$17)&gt;0)*(IF(ISNUMBER('Test 2 visitor 70'!$B$8:$B$17),'Test 2 visitor 70'!$B$8:$B$17,'Test 2 visitor 70'!$E$4)&lt;=A81)*(IF(ISNUMBER('Test 2 visitor 70'!$C$8:$C$17),'Test 2 visitor 70'!$C$8:$C$17,'Test 2 visitor 70'!$F$4)&gt;=A81))&gt;0,1,0))</f>
        <v/>
      </c>
      <c r="C81">
        <f>IF(B81=0,0,IF(SUMPRODUCT((ISNUMBER('Test 2 visitor 70'!$B$8:$B$17)+ISNUMBER('Test 2 visitor 70'!$C$8:$C$17)&gt;0)*(ISNUMBER('Test 2 visitor 70'!$B$8:$B$17)*('Test 2 visitor 70'!$B$8:$B$17=A81)+ISNUMBER('Test 2 visitor 70'!$C$8:$C$17)*('Test 2 visitor 70'!$C$8:$C$17=A81)&gt;0))&gt;0,0,1))</f>
        <v/>
      </c>
      <c r="D81">
        <f>SUM(B$2:B81)</f>
        <v/>
      </c>
      <c r="E81">
        <f>SUM(C$2:C81)</f>
        <v/>
      </c>
    </row>
    <row r="82">
      <c r="A82" s="9">
        <f>IF(ISNUMBER('Test 2 visitor 70'!$E$4),IF('Test 2 visitor 70'!$E$4+80&lt;='Test 2 visitor 70'!$F$4,'Test 2 visitor 70'!$E$4+80,""),"")</f>
        <v/>
      </c>
      <c r="B82">
        <f>IF(A82="",0,IF(SUMPRODUCT((ISNUMBER('Test 2 visitor 70'!$B$8:$B$17)+ISNUMBER('Test 2 visitor 70'!$C$8:$C$17)&gt;0)*(IF(ISNUMBER('Test 2 visitor 70'!$B$8:$B$17),'Test 2 visitor 70'!$B$8:$B$17,'Test 2 visitor 70'!$E$4)&lt;=A82)*(IF(ISNUMBER('Test 2 visitor 70'!$C$8:$C$17),'Test 2 visitor 70'!$C$8:$C$17,'Test 2 visitor 70'!$F$4)&gt;=A82))&gt;0,1,0))</f>
        <v/>
      </c>
      <c r="C82">
        <f>IF(B82=0,0,IF(SUMPRODUCT((ISNUMBER('Test 2 visitor 70'!$B$8:$B$17)+ISNUMBER('Test 2 visitor 70'!$C$8:$C$17)&gt;0)*(ISNUMBER('Test 2 visitor 70'!$B$8:$B$17)*('Test 2 visitor 70'!$B$8:$B$17=A82)+ISNUMBER('Test 2 visitor 70'!$C$8:$C$17)*('Test 2 visitor 70'!$C$8:$C$17=A82)&gt;0))&gt;0,0,1))</f>
        <v/>
      </c>
      <c r="D82">
        <f>SUM(B$2:B82)</f>
        <v/>
      </c>
      <c r="E82">
        <f>SUM(C$2:C82)</f>
        <v/>
      </c>
    </row>
    <row r="83">
      <c r="A83" s="9">
        <f>IF(ISNUMBER('Test 2 visitor 70'!$E$4),IF('Test 2 visitor 70'!$E$4+81&lt;='Test 2 visitor 70'!$F$4,'Test 2 visitor 70'!$E$4+81,""),"")</f>
        <v/>
      </c>
      <c r="B83">
        <f>IF(A83="",0,IF(SUMPRODUCT((ISNUMBER('Test 2 visitor 70'!$B$8:$B$17)+ISNUMBER('Test 2 visitor 70'!$C$8:$C$17)&gt;0)*(IF(ISNUMBER('Test 2 visitor 70'!$B$8:$B$17),'Test 2 visitor 70'!$B$8:$B$17,'Test 2 visitor 70'!$E$4)&lt;=A83)*(IF(ISNUMBER('Test 2 visitor 70'!$C$8:$C$17),'Test 2 visitor 70'!$C$8:$C$17,'Test 2 visitor 70'!$F$4)&gt;=A83))&gt;0,1,0))</f>
        <v/>
      </c>
      <c r="C83">
        <f>IF(B83=0,0,IF(SUMPRODUCT((ISNUMBER('Test 2 visitor 70'!$B$8:$B$17)+ISNUMBER('Test 2 visitor 70'!$C$8:$C$17)&gt;0)*(ISNUMBER('Test 2 visitor 70'!$B$8:$B$17)*('Test 2 visitor 70'!$B$8:$B$17=A83)+ISNUMBER('Test 2 visitor 70'!$C$8:$C$17)*('Test 2 visitor 70'!$C$8:$C$17=A83)&gt;0))&gt;0,0,1))</f>
        <v/>
      </c>
      <c r="D83">
        <f>SUM(B$2:B83)</f>
        <v/>
      </c>
      <c r="E83">
        <f>SUM(C$2:C83)</f>
        <v/>
      </c>
    </row>
    <row r="84">
      <c r="A84" s="9">
        <f>IF(ISNUMBER('Test 2 visitor 70'!$E$4),IF('Test 2 visitor 70'!$E$4+82&lt;='Test 2 visitor 70'!$F$4,'Test 2 visitor 70'!$E$4+82,""),"")</f>
        <v/>
      </c>
      <c r="B84">
        <f>IF(A84="",0,IF(SUMPRODUCT((ISNUMBER('Test 2 visitor 70'!$B$8:$B$17)+ISNUMBER('Test 2 visitor 70'!$C$8:$C$17)&gt;0)*(IF(ISNUMBER('Test 2 visitor 70'!$B$8:$B$17),'Test 2 visitor 70'!$B$8:$B$17,'Test 2 visitor 70'!$E$4)&lt;=A84)*(IF(ISNUMBER('Test 2 visitor 70'!$C$8:$C$17),'Test 2 visitor 70'!$C$8:$C$17,'Test 2 visitor 70'!$F$4)&gt;=A84))&gt;0,1,0))</f>
        <v/>
      </c>
      <c r="C84">
        <f>IF(B84=0,0,IF(SUMPRODUCT((ISNUMBER('Test 2 visitor 70'!$B$8:$B$17)+ISNUMBER('Test 2 visitor 70'!$C$8:$C$17)&gt;0)*(ISNUMBER('Test 2 visitor 70'!$B$8:$B$17)*('Test 2 visitor 70'!$B$8:$B$17=A84)+ISNUMBER('Test 2 visitor 70'!$C$8:$C$17)*('Test 2 visitor 70'!$C$8:$C$17=A84)&gt;0))&gt;0,0,1))</f>
        <v/>
      </c>
      <c r="D84">
        <f>SUM(B$2:B84)</f>
        <v/>
      </c>
      <c r="E84">
        <f>SUM(C$2:C84)</f>
        <v/>
      </c>
    </row>
    <row r="85">
      <c r="A85" s="9">
        <f>IF(ISNUMBER('Test 2 visitor 70'!$E$4),IF('Test 2 visitor 70'!$E$4+83&lt;='Test 2 visitor 70'!$F$4,'Test 2 visitor 70'!$E$4+83,""),"")</f>
        <v/>
      </c>
      <c r="B85">
        <f>IF(A85="",0,IF(SUMPRODUCT((ISNUMBER('Test 2 visitor 70'!$B$8:$B$17)+ISNUMBER('Test 2 visitor 70'!$C$8:$C$17)&gt;0)*(IF(ISNUMBER('Test 2 visitor 70'!$B$8:$B$17),'Test 2 visitor 70'!$B$8:$B$17,'Test 2 visitor 70'!$E$4)&lt;=A85)*(IF(ISNUMBER('Test 2 visitor 70'!$C$8:$C$17),'Test 2 visitor 70'!$C$8:$C$17,'Test 2 visitor 70'!$F$4)&gt;=A85))&gt;0,1,0))</f>
        <v/>
      </c>
      <c r="C85">
        <f>IF(B85=0,0,IF(SUMPRODUCT((ISNUMBER('Test 2 visitor 70'!$B$8:$B$17)+ISNUMBER('Test 2 visitor 70'!$C$8:$C$17)&gt;0)*(ISNUMBER('Test 2 visitor 70'!$B$8:$B$17)*('Test 2 visitor 70'!$B$8:$B$17=A85)+ISNUMBER('Test 2 visitor 70'!$C$8:$C$17)*('Test 2 visitor 70'!$C$8:$C$17=A85)&gt;0))&gt;0,0,1))</f>
        <v/>
      </c>
      <c r="D85">
        <f>SUM(B$2:B85)</f>
        <v/>
      </c>
      <c r="E85">
        <f>SUM(C$2:C85)</f>
        <v/>
      </c>
    </row>
    <row r="86">
      <c r="A86" s="9">
        <f>IF(ISNUMBER('Test 2 visitor 70'!$E$4),IF('Test 2 visitor 70'!$E$4+84&lt;='Test 2 visitor 70'!$F$4,'Test 2 visitor 70'!$E$4+84,""),"")</f>
        <v/>
      </c>
      <c r="B86">
        <f>IF(A86="",0,IF(SUMPRODUCT((ISNUMBER('Test 2 visitor 70'!$B$8:$B$17)+ISNUMBER('Test 2 visitor 70'!$C$8:$C$17)&gt;0)*(IF(ISNUMBER('Test 2 visitor 70'!$B$8:$B$17),'Test 2 visitor 70'!$B$8:$B$17,'Test 2 visitor 70'!$E$4)&lt;=A86)*(IF(ISNUMBER('Test 2 visitor 70'!$C$8:$C$17),'Test 2 visitor 70'!$C$8:$C$17,'Test 2 visitor 70'!$F$4)&gt;=A86))&gt;0,1,0))</f>
        <v/>
      </c>
      <c r="C86">
        <f>IF(B86=0,0,IF(SUMPRODUCT((ISNUMBER('Test 2 visitor 70'!$B$8:$B$17)+ISNUMBER('Test 2 visitor 70'!$C$8:$C$17)&gt;0)*(ISNUMBER('Test 2 visitor 70'!$B$8:$B$17)*('Test 2 visitor 70'!$B$8:$B$17=A86)+ISNUMBER('Test 2 visitor 70'!$C$8:$C$17)*('Test 2 visitor 70'!$C$8:$C$17=A86)&gt;0))&gt;0,0,1))</f>
        <v/>
      </c>
      <c r="D86">
        <f>SUM(B$2:B86)</f>
        <v/>
      </c>
      <c r="E86">
        <f>SUM(C$2:C86)</f>
        <v/>
      </c>
    </row>
    <row r="87">
      <c r="A87" s="9">
        <f>IF(ISNUMBER('Test 2 visitor 70'!$E$4),IF('Test 2 visitor 70'!$E$4+85&lt;='Test 2 visitor 70'!$F$4,'Test 2 visitor 70'!$E$4+85,""),"")</f>
        <v/>
      </c>
      <c r="B87">
        <f>IF(A87="",0,IF(SUMPRODUCT((ISNUMBER('Test 2 visitor 70'!$B$8:$B$17)+ISNUMBER('Test 2 visitor 70'!$C$8:$C$17)&gt;0)*(IF(ISNUMBER('Test 2 visitor 70'!$B$8:$B$17),'Test 2 visitor 70'!$B$8:$B$17,'Test 2 visitor 70'!$E$4)&lt;=A87)*(IF(ISNUMBER('Test 2 visitor 70'!$C$8:$C$17),'Test 2 visitor 70'!$C$8:$C$17,'Test 2 visitor 70'!$F$4)&gt;=A87))&gt;0,1,0))</f>
        <v/>
      </c>
      <c r="C87">
        <f>IF(B87=0,0,IF(SUMPRODUCT((ISNUMBER('Test 2 visitor 70'!$B$8:$B$17)+ISNUMBER('Test 2 visitor 70'!$C$8:$C$17)&gt;0)*(ISNUMBER('Test 2 visitor 70'!$B$8:$B$17)*('Test 2 visitor 70'!$B$8:$B$17=A87)+ISNUMBER('Test 2 visitor 70'!$C$8:$C$17)*('Test 2 visitor 70'!$C$8:$C$17=A87)&gt;0))&gt;0,0,1))</f>
        <v/>
      </c>
      <c r="D87">
        <f>SUM(B$2:B87)</f>
        <v/>
      </c>
      <c r="E87">
        <f>SUM(C$2:C87)</f>
        <v/>
      </c>
    </row>
    <row r="88">
      <c r="A88" s="9">
        <f>IF(ISNUMBER('Test 2 visitor 70'!$E$4),IF('Test 2 visitor 70'!$E$4+86&lt;='Test 2 visitor 70'!$F$4,'Test 2 visitor 70'!$E$4+86,""),"")</f>
        <v/>
      </c>
      <c r="B88">
        <f>IF(A88="",0,IF(SUMPRODUCT((ISNUMBER('Test 2 visitor 70'!$B$8:$B$17)+ISNUMBER('Test 2 visitor 70'!$C$8:$C$17)&gt;0)*(IF(ISNUMBER('Test 2 visitor 70'!$B$8:$B$17),'Test 2 visitor 70'!$B$8:$B$17,'Test 2 visitor 70'!$E$4)&lt;=A88)*(IF(ISNUMBER('Test 2 visitor 70'!$C$8:$C$17),'Test 2 visitor 70'!$C$8:$C$17,'Test 2 visitor 70'!$F$4)&gt;=A88))&gt;0,1,0))</f>
        <v/>
      </c>
      <c r="C88">
        <f>IF(B88=0,0,IF(SUMPRODUCT((ISNUMBER('Test 2 visitor 70'!$B$8:$B$17)+ISNUMBER('Test 2 visitor 70'!$C$8:$C$17)&gt;0)*(ISNUMBER('Test 2 visitor 70'!$B$8:$B$17)*('Test 2 visitor 70'!$B$8:$B$17=A88)+ISNUMBER('Test 2 visitor 70'!$C$8:$C$17)*('Test 2 visitor 70'!$C$8:$C$17=A88)&gt;0))&gt;0,0,1))</f>
        <v/>
      </c>
      <c r="D88">
        <f>SUM(B$2:B88)</f>
        <v/>
      </c>
      <c r="E88">
        <f>SUM(C$2:C88)</f>
        <v/>
      </c>
    </row>
    <row r="89">
      <c r="A89" s="9">
        <f>IF(ISNUMBER('Test 2 visitor 70'!$E$4),IF('Test 2 visitor 70'!$E$4+87&lt;='Test 2 visitor 70'!$F$4,'Test 2 visitor 70'!$E$4+87,""),"")</f>
        <v/>
      </c>
      <c r="B89">
        <f>IF(A89="",0,IF(SUMPRODUCT((ISNUMBER('Test 2 visitor 70'!$B$8:$B$17)+ISNUMBER('Test 2 visitor 70'!$C$8:$C$17)&gt;0)*(IF(ISNUMBER('Test 2 visitor 70'!$B$8:$B$17),'Test 2 visitor 70'!$B$8:$B$17,'Test 2 visitor 70'!$E$4)&lt;=A89)*(IF(ISNUMBER('Test 2 visitor 70'!$C$8:$C$17),'Test 2 visitor 70'!$C$8:$C$17,'Test 2 visitor 70'!$F$4)&gt;=A89))&gt;0,1,0))</f>
        <v/>
      </c>
      <c r="C89">
        <f>IF(B89=0,0,IF(SUMPRODUCT((ISNUMBER('Test 2 visitor 70'!$B$8:$B$17)+ISNUMBER('Test 2 visitor 70'!$C$8:$C$17)&gt;0)*(ISNUMBER('Test 2 visitor 70'!$B$8:$B$17)*('Test 2 visitor 70'!$B$8:$B$17=A89)+ISNUMBER('Test 2 visitor 70'!$C$8:$C$17)*('Test 2 visitor 70'!$C$8:$C$17=A89)&gt;0))&gt;0,0,1))</f>
        <v/>
      </c>
      <c r="D89">
        <f>SUM(B$2:B89)</f>
        <v/>
      </c>
      <c r="E89">
        <f>SUM(C$2:C89)</f>
        <v/>
      </c>
    </row>
    <row r="90">
      <c r="A90" s="9">
        <f>IF(ISNUMBER('Test 2 visitor 70'!$E$4),IF('Test 2 visitor 70'!$E$4+88&lt;='Test 2 visitor 70'!$F$4,'Test 2 visitor 70'!$E$4+88,""),"")</f>
        <v/>
      </c>
      <c r="B90">
        <f>IF(A90="",0,IF(SUMPRODUCT((ISNUMBER('Test 2 visitor 70'!$B$8:$B$17)+ISNUMBER('Test 2 visitor 70'!$C$8:$C$17)&gt;0)*(IF(ISNUMBER('Test 2 visitor 70'!$B$8:$B$17),'Test 2 visitor 70'!$B$8:$B$17,'Test 2 visitor 70'!$E$4)&lt;=A90)*(IF(ISNUMBER('Test 2 visitor 70'!$C$8:$C$17),'Test 2 visitor 70'!$C$8:$C$17,'Test 2 visitor 70'!$F$4)&gt;=A90))&gt;0,1,0))</f>
        <v/>
      </c>
      <c r="C90">
        <f>IF(B90=0,0,IF(SUMPRODUCT((ISNUMBER('Test 2 visitor 70'!$B$8:$B$17)+ISNUMBER('Test 2 visitor 70'!$C$8:$C$17)&gt;0)*(ISNUMBER('Test 2 visitor 70'!$B$8:$B$17)*('Test 2 visitor 70'!$B$8:$B$17=A90)+ISNUMBER('Test 2 visitor 70'!$C$8:$C$17)*('Test 2 visitor 70'!$C$8:$C$17=A90)&gt;0))&gt;0,0,1))</f>
        <v/>
      </c>
      <c r="D90">
        <f>SUM(B$2:B90)</f>
        <v/>
      </c>
      <c r="E90">
        <f>SUM(C$2:C90)</f>
        <v/>
      </c>
    </row>
    <row r="91">
      <c r="A91" s="9">
        <f>IF(ISNUMBER('Test 2 visitor 70'!$E$4),IF('Test 2 visitor 70'!$E$4+89&lt;='Test 2 visitor 70'!$F$4,'Test 2 visitor 70'!$E$4+89,""),"")</f>
        <v/>
      </c>
      <c r="B91">
        <f>IF(A91="",0,IF(SUMPRODUCT((ISNUMBER('Test 2 visitor 70'!$B$8:$B$17)+ISNUMBER('Test 2 visitor 70'!$C$8:$C$17)&gt;0)*(IF(ISNUMBER('Test 2 visitor 70'!$B$8:$B$17),'Test 2 visitor 70'!$B$8:$B$17,'Test 2 visitor 70'!$E$4)&lt;=A91)*(IF(ISNUMBER('Test 2 visitor 70'!$C$8:$C$17),'Test 2 visitor 70'!$C$8:$C$17,'Test 2 visitor 70'!$F$4)&gt;=A91))&gt;0,1,0))</f>
        <v/>
      </c>
      <c r="C91">
        <f>IF(B91=0,0,IF(SUMPRODUCT((ISNUMBER('Test 2 visitor 70'!$B$8:$B$17)+ISNUMBER('Test 2 visitor 70'!$C$8:$C$17)&gt;0)*(ISNUMBER('Test 2 visitor 70'!$B$8:$B$17)*('Test 2 visitor 70'!$B$8:$B$17=A91)+ISNUMBER('Test 2 visitor 70'!$C$8:$C$17)*('Test 2 visitor 70'!$C$8:$C$17=A91)&gt;0))&gt;0,0,1))</f>
        <v/>
      </c>
      <c r="D91">
        <f>SUM(B$2:B91)</f>
        <v/>
      </c>
      <c r="E91">
        <f>SUM(C$2:C91)</f>
        <v/>
      </c>
    </row>
    <row r="92">
      <c r="A92" s="9">
        <f>IF(ISNUMBER('Test 2 visitor 70'!$E$4),IF('Test 2 visitor 70'!$E$4+90&lt;='Test 2 visitor 70'!$F$4,'Test 2 visitor 70'!$E$4+90,""),"")</f>
        <v/>
      </c>
      <c r="B92">
        <f>IF(A92="",0,IF(SUMPRODUCT((ISNUMBER('Test 2 visitor 70'!$B$8:$B$17)+ISNUMBER('Test 2 visitor 70'!$C$8:$C$17)&gt;0)*(IF(ISNUMBER('Test 2 visitor 70'!$B$8:$B$17),'Test 2 visitor 70'!$B$8:$B$17,'Test 2 visitor 70'!$E$4)&lt;=A92)*(IF(ISNUMBER('Test 2 visitor 70'!$C$8:$C$17),'Test 2 visitor 70'!$C$8:$C$17,'Test 2 visitor 70'!$F$4)&gt;=A92))&gt;0,1,0))</f>
        <v/>
      </c>
      <c r="C92">
        <f>IF(B92=0,0,IF(SUMPRODUCT((ISNUMBER('Test 2 visitor 70'!$B$8:$B$17)+ISNUMBER('Test 2 visitor 70'!$C$8:$C$17)&gt;0)*(ISNUMBER('Test 2 visitor 70'!$B$8:$B$17)*('Test 2 visitor 70'!$B$8:$B$17=A92)+ISNUMBER('Test 2 visitor 70'!$C$8:$C$17)*('Test 2 visitor 70'!$C$8:$C$17=A92)&gt;0))&gt;0,0,1))</f>
        <v/>
      </c>
      <c r="D92">
        <f>SUM(B$2:B92)</f>
        <v/>
      </c>
      <c r="E92">
        <f>SUM(C$2:C92)</f>
        <v/>
      </c>
    </row>
    <row r="93">
      <c r="A93" s="9">
        <f>IF(ISNUMBER('Test 2 visitor 70'!$E$4),IF('Test 2 visitor 70'!$E$4+91&lt;='Test 2 visitor 70'!$F$4,'Test 2 visitor 70'!$E$4+91,""),"")</f>
        <v/>
      </c>
      <c r="B93">
        <f>IF(A93="",0,IF(SUMPRODUCT((ISNUMBER('Test 2 visitor 70'!$B$8:$B$17)+ISNUMBER('Test 2 visitor 70'!$C$8:$C$17)&gt;0)*(IF(ISNUMBER('Test 2 visitor 70'!$B$8:$B$17),'Test 2 visitor 70'!$B$8:$B$17,'Test 2 visitor 70'!$E$4)&lt;=A93)*(IF(ISNUMBER('Test 2 visitor 70'!$C$8:$C$17),'Test 2 visitor 70'!$C$8:$C$17,'Test 2 visitor 70'!$F$4)&gt;=A93))&gt;0,1,0))</f>
        <v/>
      </c>
      <c r="C93">
        <f>IF(B93=0,0,IF(SUMPRODUCT((ISNUMBER('Test 2 visitor 70'!$B$8:$B$17)+ISNUMBER('Test 2 visitor 70'!$C$8:$C$17)&gt;0)*(ISNUMBER('Test 2 visitor 70'!$B$8:$B$17)*('Test 2 visitor 70'!$B$8:$B$17=A93)+ISNUMBER('Test 2 visitor 70'!$C$8:$C$17)*('Test 2 visitor 70'!$C$8:$C$17=A93)&gt;0))&gt;0,0,1))</f>
        <v/>
      </c>
      <c r="D93">
        <f>SUM(B$2:B93)</f>
        <v/>
      </c>
      <c r="E93">
        <f>SUM(C$2:C93)</f>
        <v/>
      </c>
    </row>
    <row r="94">
      <c r="A94" s="9">
        <f>IF(ISNUMBER('Test 2 visitor 70'!$E$4),IF('Test 2 visitor 70'!$E$4+92&lt;='Test 2 visitor 70'!$F$4,'Test 2 visitor 70'!$E$4+92,""),"")</f>
        <v/>
      </c>
      <c r="B94">
        <f>IF(A94="",0,IF(SUMPRODUCT((ISNUMBER('Test 2 visitor 70'!$B$8:$B$17)+ISNUMBER('Test 2 visitor 70'!$C$8:$C$17)&gt;0)*(IF(ISNUMBER('Test 2 visitor 70'!$B$8:$B$17),'Test 2 visitor 70'!$B$8:$B$17,'Test 2 visitor 70'!$E$4)&lt;=A94)*(IF(ISNUMBER('Test 2 visitor 70'!$C$8:$C$17),'Test 2 visitor 70'!$C$8:$C$17,'Test 2 visitor 70'!$F$4)&gt;=A94))&gt;0,1,0))</f>
        <v/>
      </c>
      <c r="C94">
        <f>IF(B94=0,0,IF(SUMPRODUCT((ISNUMBER('Test 2 visitor 70'!$B$8:$B$17)+ISNUMBER('Test 2 visitor 70'!$C$8:$C$17)&gt;0)*(ISNUMBER('Test 2 visitor 70'!$B$8:$B$17)*('Test 2 visitor 70'!$B$8:$B$17=A94)+ISNUMBER('Test 2 visitor 70'!$C$8:$C$17)*('Test 2 visitor 70'!$C$8:$C$17=A94)&gt;0))&gt;0,0,1))</f>
        <v/>
      </c>
      <c r="D94">
        <f>SUM(B$2:B94)</f>
        <v/>
      </c>
      <c r="E94">
        <f>SUM(C$2:C94)</f>
        <v/>
      </c>
    </row>
    <row r="95">
      <c r="A95" s="9">
        <f>IF(ISNUMBER('Test 2 visitor 70'!$E$4),IF('Test 2 visitor 70'!$E$4+93&lt;='Test 2 visitor 70'!$F$4,'Test 2 visitor 70'!$E$4+93,""),"")</f>
        <v/>
      </c>
      <c r="B95">
        <f>IF(A95="",0,IF(SUMPRODUCT((ISNUMBER('Test 2 visitor 70'!$B$8:$B$17)+ISNUMBER('Test 2 visitor 70'!$C$8:$C$17)&gt;0)*(IF(ISNUMBER('Test 2 visitor 70'!$B$8:$B$17),'Test 2 visitor 70'!$B$8:$B$17,'Test 2 visitor 70'!$E$4)&lt;=A95)*(IF(ISNUMBER('Test 2 visitor 70'!$C$8:$C$17),'Test 2 visitor 70'!$C$8:$C$17,'Test 2 visitor 70'!$F$4)&gt;=A95))&gt;0,1,0))</f>
        <v/>
      </c>
      <c r="C95">
        <f>IF(B95=0,0,IF(SUMPRODUCT((ISNUMBER('Test 2 visitor 70'!$B$8:$B$17)+ISNUMBER('Test 2 visitor 70'!$C$8:$C$17)&gt;0)*(ISNUMBER('Test 2 visitor 70'!$B$8:$B$17)*('Test 2 visitor 70'!$B$8:$B$17=A95)+ISNUMBER('Test 2 visitor 70'!$C$8:$C$17)*('Test 2 visitor 70'!$C$8:$C$17=A95)&gt;0))&gt;0,0,1))</f>
        <v/>
      </c>
      <c r="D95">
        <f>SUM(B$2:B95)</f>
        <v/>
      </c>
      <c r="E95">
        <f>SUM(C$2:C95)</f>
        <v/>
      </c>
    </row>
    <row r="96">
      <c r="A96" s="9">
        <f>IF(ISNUMBER('Test 2 visitor 70'!$E$4),IF('Test 2 visitor 70'!$E$4+94&lt;='Test 2 visitor 70'!$F$4,'Test 2 visitor 70'!$E$4+94,""),"")</f>
        <v/>
      </c>
      <c r="B96">
        <f>IF(A96="",0,IF(SUMPRODUCT((ISNUMBER('Test 2 visitor 70'!$B$8:$B$17)+ISNUMBER('Test 2 visitor 70'!$C$8:$C$17)&gt;0)*(IF(ISNUMBER('Test 2 visitor 70'!$B$8:$B$17),'Test 2 visitor 70'!$B$8:$B$17,'Test 2 visitor 70'!$E$4)&lt;=A96)*(IF(ISNUMBER('Test 2 visitor 70'!$C$8:$C$17),'Test 2 visitor 70'!$C$8:$C$17,'Test 2 visitor 70'!$F$4)&gt;=A96))&gt;0,1,0))</f>
        <v/>
      </c>
      <c r="C96">
        <f>IF(B96=0,0,IF(SUMPRODUCT((ISNUMBER('Test 2 visitor 70'!$B$8:$B$17)+ISNUMBER('Test 2 visitor 70'!$C$8:$C$17)&gt;0)*(ISNUMBER('Test 2 visitor 70'!$B$8:$B$17)*('Test 2 visitor 70'!$B$8:$B$17=A96)+ISNUMBER('Test 2 visitor 70'!$C$8:$C$17)*('Test 2 visitor 70'!$C$8:$C$17=A96)&gt;0))&gt;0,0,1))</f>
        <v/>
      </c>
      <c r="D96">
        <f>SUM(B$2:B96)</f>
        <v/>
      </c>
      <c r="E96">
        <f>SUM(C$2:C96)</f>
        <v/>
      </c>
    </row>
    <row r="97">
      <c r="A97" s="9">
        <f>IF(ISNUMBER('Test 2 visitor 70'!$E$4),IF('Test 2 visitor 70'!$E$4+95&lt;='Test 2 visitor 70'!$F$4,'Test 2 visitor 70'!$E$4+95,""),"")</f>
        <v/>
      </c>
      <c r="B97">
        <f>IF(A97="",0,IF(SUMPRODUCT((ISNUMBER('Test 2 visitor 70'!$B$8:$B$17)+ISNUMBER('Test 2 visitor 70'!$C$8:$C$17)&gt;0)*(IF(ISNUMBER('Test 2 visitor 70'!$B$8:$B$17),'Test 2 visitor 70'!$B$8:$B$17,'Test 2 visitor 70'!$E$4)&lt;=A97)*(IF(ISNUMBER('Test 2 visitor 70'!$C$8:$C$17),'Test 2 visitor 70'!$C$8:$C$17,'Test 2 visitor 70'!$F$4)&gt;=A97))&gt;0,1,0))</f>
        <v/>
      </c>
      <c r="C97">
        <f>IF(B97=0,0,IF(SUMPRODUCT((ISNUMBER('Test 2 visitor 70'!$B$8:$B$17)+ISNUMBER('Test 2 visitor 70'!$C$8:$C$17)&gt;0)*(ISNUMBER('Test 2 visitor 70'!$B$8:$B$17)*('Test 2 visitor 70'!$B$8:$B$17=A97)+ISNUMBER('Test 2 visitor 70'!$C$8:$C$17)*('Test 2 visitor 70'!$C$8:$C$17=A97)&gt;0))&gt;0,0,1))</f>
        <v/>
      </c>
      <c r="D97">
        <f>SUM(B$2:B97)</f>
        <v/>
      </c>
      <c r="E97">
        <f>SUM(C$2:C97)</f>
        <v/>
      </c>
    </row>
    <row r="98">
      <c r="A98" s="9">
        <f>IF(ISNUMBER('Test 2 visitor 70'!$E$4),IF('Test 2 visitor 70'!$E$4+96&lt;='Test 2 visitor 70'!$F$4,'Test 2 visitor 70'!$E$4+96,""),"")</f>
        <v/>
      </c>
      <c r="B98">
        <f>IF(A98="",0,IF(SUMPRODUCT((ISNUMBER('Test 2 visitor 70'!$B$8:$B$17)+ISNUMBER('Test 2 visitor 70'!$C$8:$C$17)&gt;0)*(IF(ISNUMBER('Test 2 visitor 70'!$B$8:$B$17),'Test 2 visitor 70'!$B$8:$B$17,'Test 2 visitor 70'!$E$4)&lt;=A98)*(IF(ISNUMBER('Test 2 visitor 70'!$C$8:$C$17),'Test 2 visitor 70'!$C$8:$C$17,'Test 2 visitor 70'!$F$4)&gt;=A98))&gt;0,1,0))</f>
        <v/>
      </c>
      <c r="C98">
        <f>IF(B98=0,0,IF(SUMPRODUCT((ISNUMBER('Test 2 visitor 70'!$B$8:$B$17)+ISNUMBER('Test 2 visitor 70'!$C$8:$C$17)&gt;0)*(ISNUMBER('Test 2 visitor 70'!$B$8:$B$17)*('Test 2 visitor 70'!$B$8:$B$17=A98)+ISNUMBER('Test 2 visitor 70'!$C$8:$C$17)*('Test 2 visitor 70'!$C$8:$C$17=A98)&gt;0))&gt;0,0,1))</f>
        <v/>
      </c>
      <c r="D98">
        <f>SUM(B$2:B98)</f>
        <v/>
      </c>
      <c r="E98">
        <f>SUM(C$2:C98)</f>
        <v/>
      </c>
    </row>
    <row r="99">
      <c r="A99" s="9">
        <f>IF(ISNUMBER('Test 2 visitor 70'!$E$4),IF('Test 2 visitor 70'!$E$4+97&lt;='Test 2 visitor 70'!$F$4,'Test 2 visitor 70'!$E$4+97,""),"")</f>
        <v/>
      </c>
      <c r="B99">
        <f>IF(A99="",0,IF(SUMPRODUCT((ISNUMBER('Test 2 visitor 70'!$B$8:$B$17)+ISNUMBER('Test 2 visitor 70'!$C$8:$C$17)&gt;0)*(IF(ISNUMBER('Test 2 visitor 70'!$B$8:$B$17),'Test 2 visitor 70'!$B$8:$B$17,'Test 2 visitor 70'!$E$4)&lt;=A99)*(IF(ISNUMBER('Test 2 visitor 70'!$C$8:$C$17),'Test 2 visitor 70'!$C$8:$C$17,'Test 2 visitor 70'!$F$4)&gt;=A99))&gt;0,1,0))</f>
        <v/>
      </c>
      <c r="C99">
        <f>IF(B99=0,0,IF(SUMPRODUCT((ISNUMBER('Test 2 visitor 70'!$B$8:$B$17)+ISNUMBER('Test 2 visitor 70'!$C$8:$C$17)&gt;0)*(ISNUMBER('Test 2 visitor 70'!$B$8:$B$17)*('Test 2 visitor 70'!$B$8:$B$17=A99)+ISNUMBER('Test 2 visitor 70'!$C$8:$C$17)*('Test 2 visitor 70'!$C$8:$C$17=A99)&gt;0))&gt;0,0,1))</f>
        <v/>
      </c>
      <c r="D99">
        <f>SUM(B$2:B99)</f>
        <v/>
      </c>
      <c r="E99">
        <f>SUM(C$2:C99)</f>
        <v/>
      </c>
    </row>
    <row r="100">
      <c r="A100" s="9">
        <f>IF(ISNUMBER('Test 2 visitor 70'!$E$4),IF('Test 2 visitor 70'!$E$4+98&lt;='Test 2 visitor 70'!$F$4,'Test 2 visitor 70'!$E$4+98,""),"")</f>
        <v/>
      </c>
      <c r="B100">
        <f>IF(A100="",0,IF(SUMPRODUCT((ISNUMBER('Test 2 visitor 70'!$B$8:$B$17)+ISNUMBER('Test 2 visitor 70'!$C$8:$C$17)&gt;0)*(IF(ISNUMBER('Test 2 visitor 70'!$B$8:$B$17),'Test 2 visitor 70'!$B$8:$B$17,'Test 2 visitor 70'!$E$4)&lt;=A100)*(IF(ISNUMBER('Test 2 visitor 70'!$C$8:$C$17),'Test 2 visitor 70'!$C$8:$C$17,'Test 2 visitor 70'!$F$4)&gt;=A100))&gt;0,1,0))</f>
        <v/>
      </c>
      <c r="C100">
        <f>IF(B100=0,0,IF(SUMPRODUCT((ISNUMBER('Test 2 visitor 70'!$B$8:$B$17)+ISNUMBER('Test 2 visitor 70'!$C$8:$C$17)&gt;0)*(ISNUMBER('Test 2 visitor 70'!$B$8:$B$17)*('Test 2 visitor 70'!$B$8:$B$17=A100)+ISNUMBER('Test 2 visitor 70'!$C$8:$C$17)*('Test 2 visitor 70'!$C$8:$C$17=A100)&gt;0))&gt;0,0,1))</f>
        <v/>
      </c>
      <c r="D100">
        <f>SUM(B$2:B100)</f>
        <v/>
      </c>
      <c r="E100">
        <f>SUM(C$2:C100)</f>
        <v/>
      </c>
    </row>
    <row r="101">
      <c r="A101" s="9">
        <f>IF(ISNUMBER('Test 2 visitor 70'!$E$4),IF('Test 2 visitor 70'!$E$4+99&lt;='Test 2 visitor 70'!$F$4,'Test 2 visitor 70'!$E$4+99,""),"")</f>
        <v/>
      </c>
      <c r="B101">
        <f>IF(A101="",0,IF(SUMPRODUCT((ISNUMBER('Test 2 visitor 70'!$B$8:$B$17)+ISNUMBER('Test 2 visitor 70'!$C$8:$C$17)&gt;0)*(IF(ISNUMBER('Test 2 visitor 70'!$B$8:$B$17),'Test 2 visitor 70'!$B$8:$B$17,'Test 2 visitor 70'!$E$4)&lt;=A101)*(IF(ISNUMBER('Test 2 visitor 70'!$C$8:$C$17),'Test 2 visitor 70'!$C$8:$C$17,'Test 2 visitor 70'!$F$4)&gt;=A101))&gt;0,1,0))</f>
        <v/>
      </c>
      <c r="C101">
        <f>IF(B101=0,0,IF(SUMPRODUCT((ISNUMBER('Test 2 visitor 70'!$B$8:$B$17)+ISNUMBER('Test 2 visitor 70'!$C$8:$C$17)&gt;0)*(ISNUMBER('Test 2 visitor 70'!$B$8:$B$17)*('Test 2 visitor 70'!$B$8:$B$17=A101)+ISNUMBER('Test 2 visitor 70'!$C$8:$C$17)*('Test 2 visitor 70'!$C$8:$C$17=A101)&gt;0))&gt;0,0,1))</f>
        <v/>
      </c>
      <c r="D101">
        <f>SUM(B$2:B101)</f>
        <v/>
      </c>
      <c r="E101">
        <f>SUM(C$2:C101)</f>
        <v/>
      </c>
    </row>
    <row r="102">
      <c r="A102" s="9">
        <f>IF(ISNUMBER('Test 2 visitor 70'!$E$4),IF('Test 2 visitor 70'!$E$4+100&lt;='Test 2 visitor 70'!$F$4,'Test 2 visitor 70'!$E$4+100,""),"")</f>
        <v/>
      </c>
      <c r="B102">
        <f>IF(A102="",0,IF(SUMPRODUCT((ISNUMBER('Test 2 visitor 70'!$B$8:$B$17)+ISNUMBER('Test 2 visitor 70'!$C$8:$C$17)&gt;0)*(IF(ISNUMBER('Test 2 visitor 70'!$B$8:$B$17),'Test 2 visitor 70'!$B$8:$B$17,'Test 2 visitor 70'!$E$4)&lt;=A102)*(IF(ISNUMBER('Test 2 visitor 70'!$C$8:$C$17),'Test 2 visitor 70'!$C$8:$C$17,'Test 2 visitor 70'!$F$4)&gt;=A102))&gt;0,1,0))</f>
        <v/>
      </c>
      <c r="C102">
        <f>IF(B102=0,0,IF(SUMPRODUCT((ISNUMBER('Test 2 visitor 70'!$B$8:$B$17)+ISNUMBER('Test 2 visitor 70'!$C$8:$C$17)&gt;0)*(ISNUMBER('Test 2 visitor 70'!$B$8:$B$17)*('Test 2 visitor 70'!$B$8:$B$17=A102)+ISNUMBER('Test 2 visitor 70'!$C$8:$C$17)*('Test 2 visitor 70'!$C$8:$C$17=A102)&gt;0))&gt;0,0,1))</f>
        <v/>
      </c>
      <c r="D102">
        <f>SUM(B$2:B102)</f>
        <v/>
      </c>
      <c r="E102">
        <f>SUM(C$2:C102)</f>
        <v/>
      </c>
    </row>
    <row r="103">
      <c r="A103" s="9">
        <f>IF(ISNUMBER('Test 2 visitor 70'!$E$4),IF('Test 2 visitor 70'!$E$4+101&lt;='Test 2 visitor 70'!$F$4,'Test 2 visitor 70'!$E$4+101,""),"")</f>
        <v/>
      </c>
      <c r="B103">
        <f>IF(A103="",0,IF(SUMPRODUCT((ISNUMBER('Test 2 visitor 70'!$B$8:$B$17)+ISNUMBER('Test 2 visitor 70'!$C$8:$C$17)&gt;0)*(IF(ISNUMBER('Test 2 visitor 70'!$B$8:$B$17),'Test 2 visitor 70'!$B$8:$B$17,'Test 2 visitor 70'!$E$4)&lt;=A103)*(IF(ISNUMBER('Test 2 visitor 70'!$C$8:$C$17),'Test 2 visitor 70'!$C$8:$C$17,'Test 2 visitor 70'!$F$4)&gt;=A103))&gt;0,1,0))</f>
        <v/>
      </c>
      <c r="C103">
        <f>IF(B103=0,0,IF(SUMPRODUCT((ISNUMBER('Test 2 visitor 70'!$B$8:$B$17)+ISNUMBER('Test 2 visitor 70'!$C$8:$C$17)&gt;0)*(ISNUMBER('Test 2 visitor 70'!$B$8:$B$17)*('Test 2 visitor 70'!$B$8:$B$17=A103)+ISNUMBER('Test 2 visitor 70'!$C$8:$C$17)*('Test 2 visitor 70'!$C$8:$C$17=A103)&gt;0))&gt;0,0,1))</f>
        <v/>
      </c>
      <c r="D103">
        <f>SUM(B$2:B103)</f>
        <v/>
      </c>
      <c r="E103">
        <f>SUM(C$2:C103)</f>
        <v/>
      </c>
    </row>
    <row r="104">
      <c r="A104" s="9">
        <f>IF(ISNUMBER('Test 2 visitor 70'!$E$4),IF('Test 2 visitor 70'!$E$4+102&lt;='Test 2 visitor 70'!$F$4,'Test 2 visitor 70'!$E$4+102,""),"")</f>
        <v/>
      </c>
      <c r="B104">
        <f>IF(A104="",0,IF(SUMPRODUCT((ISNUMBER('Test 2 visitor 70'!$B$8:$B$17)+ISNUMBER('Test 2 visitor 70'!$C$8:$C$17)&gt;0)*(IF(ISNUMBER('Test 2 visitor 70'!$B$8:$B$17),'Test 2 visitor 70'!$B$8:$B$17,'Test 2 visitor 70'!$E$4)&lt;=A104)*(IF(ISNUMBER('Test 2 visitor 70'!$C$8:$C$17),'Test 2 visitor 70'!$C$8:$C$17,'Test 2 visitor 70'!$F$4)&gt;=A104))&gt;0,1,0))</f>
        <v/>
      </c>
      <c r="C104">
        <f>IF(B104=0,0,IF(SUMPRODUCT((ISNUMBER('Test 2 visitor 70'!$B$8:$B$17)+ISNUMBER('Test 2 visitor 70'!$C$8:$C$17)&gt;0)*(ISNUMBER('Test 2 visitor 70'!$B$8:$B$17)*('Test 2 visitor 70'!$B$8:$B$17=A104)+ISNUMBER('Test 2 visitor 70'!$C$8:$C$17)*('Test 2 visitor 70'!$C$8:$C$17=A104)&gt;0))&gt;0,0,1))</f>
        <v/>
      </c>
      <c r="D104">
        <f>SUM(B$2:B104)</f>
        <v/>
      </c>
      <c r="E104">
        <f>SUM(C$2:C104)</f>
        <v/>
      </c>
    </row>
    <row r="105">
      <c r="A105" s="9">
        <f>IF(ISNUMBER('Test 2 visitor 70'!$E$4),IF('Test 2 visitor 70'!$E$4+103&lt;='Test 2 visitor 70'!$F$4,'Test 2 visitor 70'!$E$4+103,""),"")</f>
        <v/>
      </c>
      <c r="B105">
        <f>IF(A105="",0,IF(SUMPRODUCT((ISNUMBER('Test 2 visitor 70'!$B$8:$B$17)+ISNUMBER('Test 2 visitor 70'!$C$8:$C$17)&gt;0)*(IF(ISNUMBER('Test 2 visitor 70'!$B$8:$B$17),'Test 2 visitor 70'!$B$8:$B$17,'Test 2 visitor 70'!$E$4)&lt;=A105)*(IF(ISNUMBER('Test 2 visitor 70'!$C$8:$C$17),'Test 2 visitor 70'!$C$8:$C$17,'Test 2 visitor 70'!$F$4)&gt;=A105))&gt;0,1,0))</f>
        <v/>
      </c>
      <c r="C105">
        <f>IF(B105=0,0,IF(SUMPRODUCT((ISNUMBER('Test 2 visitor 70'!$B$8:$B$17)+ISNUMBER('Test 2 visitor 70'!$C$8:$C$17)&gt;0)*(ISNUMBER('Test 2 visitor 70'!$B$8:$B$17)*('Test 2 visitor 70'!$B$8:$B$17=A105)+ISNUMBER('Test 2 visitor 70'!$C$8:$C$17)*('Test 2 visitor 70'!$C$8:$C$17=A105)&gt;0))&gt;0,0,1))</f>
        <v/>
      </c>
      <c r="D105">
        <f>SUM(B$2:B105)</f>
        <v/>
      </c>
      <c r="E105">
        <f>SUM(C$2:C105)</f>
        <v/>
      </c>
    </row>
    <row r="106">
      <c r="A106" s="9">
        <f>IF(ISNUMBER('Test 2 visitor 70'!$E$4),IF('Test 2 visitor 70'!$E$4+104&lt;='Test 2 visitor 70'!$F$4,'Test 2 visitor 70'!$E$4+104,""),"")</f>
        <v/>
      </c>
      <c r="B106">
        <f>IF(A106="",0,IF(SUMPRODUCT((ISNUMBER('Test 2 visitor 70'!$B$8:$B$17)+ISNUMBER('Test 2 visitor 70'!$C$8:$C$17)&gt;0)*(IF(ISNUMBER('Test 2 visitor 70'!$B$8:$B$17),'Test 2 visitor 70'!$B$8:$B$17,'Test 2 visitor 70'!$E$4)&lt;=A106)*(IF(ISNUMBER('Test 2 visitor 70'!$C$8:$C$17),'Test 2 visitor 70'!$C$8:$C$17,'Test 2 visitor 70'!$F$4)&gt;=A106))&gt;0,1,0))</f>
        <v/>
      </c>
      <c r="C106">
        <f>IF(B106=0,0,IF(SUMPRODUCT((ISNUMBER('Test 2 visitor 70'!$B$8:$B$17)+ISNUMBER('Test 2 visitor 70'!$C$8:$C$17)&gt;0)*(ISNUMBER('Test 2 visitor 70'!$B$8:$B$17)*('Test 2 visitor 70'!$B$8:$B$17=A106)+ISNUMBER('Test 2 visitor 70'!$C$8:$C$17)*('Test 2 visitor 70'!$C$8:$C$17=A106)&gt;0))&gt;0,0,1))</f>
        <v/>
      </c>
      <c r="D106">
        <f>SUM(B$2:B106)</f>
        <v/>
      </c>
      <c r="E106">
        <f>SUM(C$2:C106)</f>
        <v/>
      </c>
    </row>
    <row r="107">
      <c r="A107" s="9">
        <f>IF(ISNUMBER('Test 2 visitor 70'!$E$4),IF('Test 2 visitor 70'!$E$4+105&lt;='Test 2 visitor 70'!$F$4,'Test 2 visitor 70'!$E$4+105,""),"")</f>
        <v/>
      </c>
      <c r="B107">
        <f>IF(A107="",0,IF(SUMPRODUCT((ISNUMBER('Test 2 visitor 70'!$B$8:$B$17)+ISNUMBER('Test 2 visitor 70'!$C$8:$C$17)&gt;0)*(IF(ISNUMBER('Test 2 visitor 70'!$B$8:$B$17),'Test 2 visitor 70'!$B$8:$B$17,'Test 2 visitor 70'!$E$4)&lt;=A107)*(IF(ISNUMBER('Test 2 visitor 70'!$C$8:$C$17),'Test 2 visitor 70'!$C$8:$C$17,'Test 2 visitor 70'!$F$4)&gt;=A107))&gt;0,1,0))</f>
        <v/>
      </c>
      <c r="C107">
        <f>IF(B107=0,0,IF(SUMPRODUCT((ISNUMBER('Test 2 visitor 70'!$B$8:$B$17)+ISNUMBER('Test 2 visitor 70'!$C$8:$C$17)&gt;0)*(ISNUMBER('Test 2 visitor 70'!$B$8:$B$17)*('Test 2 visitor 70'!$B$8:$B$17=A107)+ISNUMBER('Test 2 visitor 70'!$C$8:$C$17)*('Test 2 visitor 70'!$C$8:$C$17=A107)&gt;0))&gt;0,0,1))</f>
        <v/>
      </c>
      <c r="D107">
        <f>SUM(B$2:B107)</f>
        <v/>
      </c>
      <c r="E107">
        <f>SUM(C$2:C107)</f>
        <v/>
      </c>
    </row>
    <row r="108">
      <c r="A108" s="9">
        <f>IF(ISNUMBER('Test 2 visitor 70'!$E$4),IF('Test 2 visitor 70'!$E$4+106&lt;='Test 2 visitor 70'!$F$4,'Test 2 visitor 70'!$E$4+106,""),"")</f>
        <v/>
      </c>
      <c r="B108">
        <f>IF(A108="",0,IF(SUMPRODUCT((ISNUMBER('Test 2 visitor 70'!$B$8:$B$17)+ISNUMBER('Test 2 visitor 70'!$C$8:$C$17)&gt;0)*(IF(ISNUMBER('Test 2 visitor 70'!$B$8:$B$17),'Test 2 visitor 70'!$B$8:$B$17,'Test 2 visitor 70'!$E$4)&lt;=A108)*(IF(ISNUMBER('Test 2 visitor 70'!$C$8:$C$17),'Test 2 visitor 70'!$C$8:$C$17,'Test 2 visitor 70'!$F$4)&gt;=A108))&gt;0,1,0))</f>
        <v/>
      </c>
      <c r="C108">
        <f>IF(B108=0,0,IF(SUMPRODUCT((ISNUMBER('Test 2 visitor 70'!$B$8:$B$17)+ISNUMBER('Test 2 visitor 70'!$C$8:$C$17)&gt;0)*(ISNUMBER('Test 2 visitor 70'!$B$8:$B$17)*('Test 2 visitor 70'!$B$8:$B$17=A108)+ISNUMBER('Test 2 visitor 70'!$C$8:$C$17)*('Test 2 visitor 70'!$C$8:$C$17=A108)&gt;0))&gt;0,0,1))</f>
        <v/>
      </c>
      <c r="D108">
        <f>SUM(B$2:B108)</f>
        <v/>
      </c>
      <c r="E108">
        <f>SUM(C$2:C108)</f>
        <v/>
      </c>
    </row>
    <row r="109">
      <c r="A109" s="9">
        <f>IF(ISNUMBER('Test 2 visitor 70'!$E$4),IF('Test 2 visitor 70'!$E$4+107&lt;='Test 2 visitor 70'!$F$4,'Test 2 visitor 70'!$E$4+107,""),"")</f>
        <v/>
      </c>
      <c r="B109">
        <f>IF(A109="",0,IF(SUMPRODUCT((ISNUMBER('Test 2 visitor 70'!$B$8:$B$17)+ISNUMBER('Test 2 visitor 70'!$C$8:$C$17)&gt;0)*(IF(ISNUMBER('Test 2 visitor 70'!$B$8:$B$17),'Test 2 visitor 70'!$B$8:$B$17,'Test 2 visitor 70'!$E$4)&lt;=A109)*(IF(ISNUMBER('Test 2 visitor 70'!$C$8:$C$17),'Test 2 visitor 70'!$C$8:$C$17,'Test 2 visitor 70'!$F$4)&gt;=A109))&gt;0,1,0))</f>
        <v/>
      </c>
      <c r="C109">
        <f>IF(B109=0,0,IF(SUMPRODUCT((ISNUMBER('Test 2 visitor 70'!$B$8:$B$17)+ISNUMBER('Test 2 visitor 70'!$C$8:$C$17)&gt;0)*(ISNUMBER('Test 2 visitor 70'!$B$8:$B$17)*('Test 2 visitor 70'!$B$8:$B$17=A109)+ISNUMBER('Test 2 visitor 70'!$C$8:$C$17)*('Test 2 visitor 70'!$C$8:$C$17=A109)&gt;0))&gt;0,0,1))</f>
        <v/>
      </c>
      <c r="D109">
        <f>SUM(B$2:B109)</f>
        <v/>
      </c>
      <c r="E109">
        <f>SUM(C$2:C109)</f>
        <v/>
      </c>
    </row>
    <row r="110">
      <c r="A110" s="9">
        <f>IF(ISNUMBER('Test 2 visitor 70'!$E$4),IF('Test 2 visitor 70'!$E$4+108&lt;='Test 2 visitor 70'!$F$4,'Test 2 visitor 70'!$E$4+108,""),"")</f>
        <v/>
      </c>
      <c r="B110">
        <f>IF(A110="",0,IF(SUMPRODUCT((ISNUMBER('Test 2 visitor 70'!$B$8:$B$17)+ISNUMBER('Test 2 visitor 70'!$C$8:$C$17)&gt;0)*(IF(ISNUMBER('Test 2 visitor 70'!$B$8:$B$17),'Test 2 visitor 70'!$B$8:$B$17,'Test 2 visitor 70'!$E$4)&lt;=A110)*(IF(ISNUMBER('Test 2 visitor 70'!$C$8:$C$17),'Test 2 visitor 70'!$C$8:$C$17,'Test 2 visitor 70'!$F$4)&gt;=A110))&gt;0,1,0))</f>
        <v/>
      </c>
      <c r="C110">
        <f>IF(B110=0,0,IF(SUMPRODUCT((ISNUMBER('Test 2 visitor 70'!$B$8:$B$17)+ISNUMBER('Test 2 visitor 70'!$C$8:$C$17)&gt;0)*(ISNUMBER('Test 2 visitor 70'!$B$8:$B$17)*('Test 2 visitor 70'!$B$8:$B$17=A110)+ISNUMBER('Test 2 visitor 70'!$C$8:$C$17)*('Test 2 visitor 70'!$C$8:$C$17=A110)&gt;0))&gt;0,0,1))</f>
        <v/>
      </c>
      <c r="D110">
        <f>SUM(B$2:B110)</f>
        <v/>
      </c>
      <c r="E110">
        <f>SUM(C$2:C110)</f>
        <v/>
      </c>
    </row>
    <row r="111">
      <c r="A111" s="9">
        <f>IF(ISNUMBER('Test 2 visitor 70'!$E$4),IF('Test 2 visitor 70'!$E$4+109&lt;='Test 2 visitor 70'!$F$4,'Test 2 visitor 70'!$E$4+109,""),"")</f>
        <v/>
      </c>
      <c r="B111">
        <f>IF(A111="",0,IF(SUMPRODUCT((ISNUMBER('Test 2 visitor 70'!$B$8:$B$17)+ISNUMBER('Test 2 visitor 70'!$C$8:$C$17)&gt;0)*(IF(ISNUMBER('Test 2 visitor 70'!$B$8:$B$17),'Test 2 visitor 70'!$B$8:$B$17,'Test 2 visitor 70'!$E$4)&lt;=A111)*(IF(ISNUMBER('Test 2 visitor 70'!$C$8:$C$17),'Test 2 visitor 70'!$C$8:$C$17,'Test 2 visitor 70'!$F$4)&gt;=A111))&gt;0,1,0))</f>
        <v/>
      </c>
      <c r="C111">
        <f>IF(B111=0,0,IF(SUMPRODUCT((ISNUMBER('Test 2 visitor 70'!$B$8:$B$17)+ISNUMBER('Test 2 visitor 70'!$C$8:$C$17)&gt;0)*(ISNUMBER('Test 2 visitor 70'!$B$8:$B$17)*('Test 2 visitor 70'!$B$8:$B$17=A111)+ISNUMBER('Test 2 visitor 70'!$C$8:$C$17)*('Test 2 visitor 70'!$C$8:$C$17=A111)&gt;0))&gt;0,0,1))</f>
        <v/>
      </c>
      <c r="D111">
        <f>SUM(B$2:B111)</f>
        <v/>
      </c>
      <c r="E111">
        <f>SUM(C$2:C111)</f>
        <v/>
      </c>
    </row>
    <row r="112">
      <c r="A112" s="9">
        <f>IF(ISNUMBER('Test 2 visitor 70'!$E$4),IF('Test 2 visitor 70'!$E$4+110&lt;='Test 2 visitor 70'!$F$4,'Test 2 visitor 70'!$E$4+110,""),"")</f>
        <v/>
      </c>
      <c r="B112">
        <f>IF(A112="",0,IF(SUMPRODUCT((ISNUMBER('Test 2 visitor 70'!$B$8:$B$17)+ISNUMBER('Test 2 visitor 70'!$C$8:$C$17)&gt;0)*(IF(ISNUMBER('Test 2 visitor 70'!$B$8:$B$17),'Test 2 visitor 70'!$B$8:$B$17,'Test 2 visitor 70'!$E$4)&lt;=A112)*(IF(ISNUMBER('Test 2 visitor 70'!$C$8:$C$17),'Test 2 visitor 70'!$C$8:$C$17,'Test 2 visitor 70'!$F$4)&gt;=A112))&gt;0,1,0))</f>
        <v/>
      </c>
      <c r="C112">
        <f>IF(B112=0,0,IF(SUMPRODUCT((ISNUMBER('Test 2 visitor 70'!$B$8:$B$17)+ISNUMBER('Test 2 visitor 70'!$C$8:$C$17)&gt;0)*(ISNUMBER('Test 2 visitor 70'!$B$8:$B$17)*('Test 2 visitor 70'!$B$8:$B$17=A112)+ISNUMBER('Test 2 visitor 70'!$C$8:$C$17)*('Test 2 visitor 70'!$C$8:$C$17=A112)&gt;0))&gt;0,0,1))</f>
        <v/>
      </c>
      <c r="D112">
        <f>SUM(B$2:B112)</f>
        <v/>
      </c>
      <c r="E112">
        <f>SUM(C$2:C112)</f>
        <v/>
      </c>
    </row>
    <row r="113">
      <c r="A113" s="9">
        <f>IF(ISNUMBER('Test 2 visitor 70'!$E$4),IF('Test 2 visitor 70'!$E$4+111&lt;='Test 2 visitor 70'!$F$4,'Test 2 visitor 70'!$E$4+111,""),"")</f>
        <v/>
      </c>
      <c r="B113">
        <f>IF(A113="",0,IF(SUMPRODUCT((ISNUMBER('Test 2 visitor 70'!$B$8:$B$17)+ISNUMBER('Test 2 visitor 70'!$C$8:$C$17)&gt;0)*(IF(ISNUMBER('Test 2 visitor 70'!$B$8:$B$17),'Test 2 visitor 70'!$B$8:$B$17,'Test 2 visitor 70'!$E$4)&lt;=A113)*(IF(ISNUMBER('Test 2 visitor 70'!$C$8:$C$17),'Test 2 visitor 70'!$C$8:$C$17,'Test 2 visitor 70'!$F$4)&gt;=A113))&gt;0,1,0))</f>
        <v/>
      </c>
      <c r="C113">
        <f>IF(B113=0,0,IF(SUMPRODUCT((ISNUMBER('Test 2 visitor 70'!$B$8:$B$17)+ISNUMBER('Test 2 visitor 70'!$C$8:$C$17)&gt;0)*(ISNUMBER('Test 2 visitor 70'!$B$8:$B$17)*('Test 2 visitor 70'!$B$8:$B$17=A113)+ISNUMBER('Test 2 visitor 70'!$C$8:$C$17)*('Test 2 visitor 70'!$C$8:$C$17=A113)&gt;0))&gt;0,0,1))</f>
        <v/>
      </c>
      <c r="D113">
        <f>SUM(B$2:B113)</f>
        <v/>
      </c>
      <c r="E113">
        <f>SUM(C$2:C113)</f>
        <v/>
      </c>
    </row>
    <row r="114">
      <c r="A114" s="9">
        <f>IF(ISNUMBER('Test 2 visitor 70'!$E$4),IF('Test 2 visitor 70'!$E$4+112&lt;='Test 2 visitor 70'!$F$4,'Test 2 visitor 70'!$E$4+112,""),"")</f>
        <v/>
      </c>
      <c r="B114">
        <f>IF(A114="",0,IF(SUMPRODUCT((ISNUMBER('Test 2 visitor 70'!$B$8:$B$17)+ISNUMBER('Test 2 visitor 70'!$C$8:$C$17)&gt;0)*(IF(ISNUMBER('Test 2 visitor 70'!$B$8:$B$17),'Test 2 visitor 70'!$B$8:$B$17,'Test 2 visitor 70'!$E$4)&lt;=A114)*(IF(ISNUMBER('Test 2 visitor 70'!$C$8:$C$17),'Test 2 visitor 70'!$C$8:$C$17,'Test 2 visitor 70'!$F$4)&gt;=A114))&gt;0,1,0))</f>
        <v/>
      </c>
      <c r="C114">
        <f>IF(B114=0,0,IF(SUMPRODUCT((ISNUMBER('Test 2 visitor 70'!$B$8:$B$17)+ISNUMBER('Test 2 visitor 70'!$C$8:$C$17)&gt;0)*(ISNUMBER('Test 2 visitor 70'!$B$8:$B$17)*('Test 2 visitor 70'!$B$8:$B$17=A114)+ISNUMBER('Test 2 visitor 70'!$C$8:$C$17)*('Test 2 visitor 70'!$C$8:$C$17=A114)&gt;0))&gt;0,0,1))</f>
        <v/>
      </c>
      <c r="D114">
        <f>SUM(B$2:B114)</f>
        <v/>
      </c>
      <c r="E114">
        <f>SUM(C$2:C114)</f>
        <v/>
      </c>
    </row>
    <row r="115">
      <c r="A115" s="9">
        <f>IF(ISNUMBER('Test 2 visitor 70'!$E$4),IF('Test 2 visitor 70'!$E$4+113&lt;='Test 2 visitor 70'!$F$4,'Test 2 visitor 70'!$E$4+113,""),"")</f>
        <v/>
      </c>
      <c r="B115">
        <f>IF(A115="",0,IF(SUMPRODUCT((ISNUMBER('Test 2 visitor 70'!$B$8:$B$17)+ISNUMBER('Test 2 visitor 70'!$C$8:$C$17)&gt;0)*(IF(ISNUMBER('Test 2 visitor 70'!$B$8:$B$17),'Test 2 visitor 70'!$B$8:$B$17,'Test 2 visitor 70'!$E$4)&lt;=A115)*(IF(ISNUMBER('Test 2 visitor 70'!$C$8:$C$17),'Test 2 visitor 70'!$C$8:$C$17,'Test 2 visitor 70'!$F$4)&gt;=A115))&gt;0,1,0))</f>
        <v/>
      </c>
      <c r="C115">
        <f>IF(B115=0,0,IF(SUMPRODUCT((ISNUMBER('Test 2 visitor 70'!$B$8:$B$17)+ISNUMBER('Test 2 visitor 70'!$C$8:$C$17)&gt;0)*(ISNUMBER('Test 2 visitor 70'!$B$8:$B$17)*('Test 2 visitor 70'!$B$8:$B$17=A115)+ISNUMBER('Test 2 visitor 70'!$C$8:$C$17)*('Test 2 visitor 70'!$C$8:$C$17=A115)&gt;0))&gt;0,0,1))</f>
        <v/>
      </c>
      <c r="D115">
        <f>SUM(B$2:B115)</f>
        <v/>
      </c>
      <c r="E115">
        <f>SUM(C$2:C115)</f>
        <v/>
      </c>
    </row>
    <row r="116">
      <c r="A116" s="9">
        <f>IF(ISNUMBER('Test 2 visitor 70'!$E$4),IF('Test 2 visitor 70'!$E$4+114&lt;='Test 2 visitor 70'!$F$4,'Test 2 visitor 70'!$E$4+114,""),"")</f>
        <v/>
      </c>
      <c r="B116">
        <f>IF(A116="",0,IF(SUMPRODUCT((ISNUMBER('Test 2 visitor 70'!$B$8:$B$17)+ISNUMBER('Test 2 visitor 70'!$C$8:$C$17)&gt;0)*(IF(ISNUMBER('Test 2 visitor 70'!$B$8:$B$17),'Test 2 visitor 70'!$B$8:$B$17,'Test 2 visitor 70'!$E$4)&lt;=A116)*(IF(ISNUMBER('Test 2 visitor 70'!$C$8:$C$17),'Test 2 visitor 70'!$C$8:$C$17,'Test 2 visitor 70'!$F$4)&gt;=A116))&gt;0,1,0))</f>
        <v/>
      </c>
      <c r="C116">
        <f>IF(B116=0,0,IF(SUMPRODUCT((ISNUMBER('Test 2 visitor 70'!$B$8:$B$17)+ISNUMBER('Test 2 visitor 70'!$C$8:$C$17)&gt;0)*(ISNUMBER('Test 2 visitor 70'!$B$8:$B$17)*('Test 2 visitor 70'!$B$8:$B$17=A116)+ISNUMBER('Test 2 visitor 70'!$C$8:$C$17)*('Test 2 visitor 70'!$C$8:$C$17=A116)&gt;0))&gt;0,0,1))</f>
        <v/>
      </c>
      <c r="D116">
        <f>SUM(B$2:B116)</f>
        <v/>
      </c>
      <c r="E116">
        <f>SUM(C$2:C116)</f>
        <v/>
      </c>
    </row>
    <row r="117">
      <c r="A117" s="9">
        <f>IF(ISNUMBER('Test 2 visitor 70'!$E$4),IF('Test 2 visitor 70'!$E$4+115&lt;='Test 2 visitor 70'!$F$4,'Test 2 visitor 70'!$E$4+115,""),"")</f>
        <v/>
      </c>
      <c r="B117">
        <f>IF(A117="",0,IF(SUMPRODUCT((ISNUMBER('Test 2 visitor 70'!$B$8:$B$17)+ISNUMBER('Test 2 visitor 70'!$C$8:$C$17)&gt;0)*(IF(ISNUMBER('Test 2 visitor 70'!$B$8:$B$17),'Test 2 visitor 70'!$B$8:$B$17,'Test 2 visitor 70'!$E$4)&lt;=A117)*(IF(ISNUMBER('Test 2 visitor 70'!$C$8:$C$17),'Test 2 visitor 70'!$C$8:$C$17,'Test 2 visitor 70'!$F$4)&gt;=A117))&gt;0,1,0))</f>
        <v/>
      </c>
      <c r="C117">
        <f>IF(B117=0,0,IF(SUMPRODUCT((ISNUMBER('Test 2 visitor 70'!$B$8:$B$17)+ISNUMBER('Test 2 visitor 70'!$C$8:$C$17)&gt;0)*(ISNUMBER('Test 2 visitor 70'!$B$8:$B$17)*('Test 2 visitor 70'!$B$8:$B$17=A117)+ISNUMBER('Test 2 visitor 70'!$C$8:$C$17)*('Test 2 visitor 70'!$C$8:$C$17=A117)&gt;0))&gt;0,0,1))</f>
        <v/>
      </c>
      <c r="D117">
        <f>SUM(B$2:B117)</f>
        <v/>
      </c>
      <c r="E117">
        <f>SUM(C$2:C117)</f>
        <v/>
      </c>
    </row>
    <row r="118">
      <c r="A118" s="9">
        <f>IF(ISNUMBER('Test 2 visitor 70'!$E$4),IF('Test 2 visitor 70'!$E$4+116&lt;='Test 2 visitor 70'!$F$4,'Test 2 visitor 70'!$E$4+116,""),"")</f>
        <v/>
      </c>
      <c r="B118">
        <f>IF(A118="",0,IF(SUMPRODUCT((ISNUMBER('Test 2 visitor 70'!$B$8:$B$17)+ISNUMBER('Test 2 visitor 70'!$C$8:$C$17)&gt;0)*(IF(ISNUMBER('Test 2 visitor 70'!$B$8:$B$17),'Test 2 visitor 70'!$B$8:$B$17,'Test 2 visitor 70'!$E$4)&lt;=A118)*(IF(ISNUMBER('Test 2 visitor 70'!$C$8:$C$17),'Test 2 visitor 70'!$C$8:$C$17,'Test 2 visitor 70'!$F$4)&gt;=A118))&gt;0,1,0))</f>
        <v/>
      </c>
      <c r="C118">
        <f>IF(B118=0,0,IF(SUMPRODUCT((ISNUMBER('Test 2 visitor 70'!$B$8:$B$17)+ISNUMBER('Test 2 visitor 70'!$C$8:$C$17)&gt;0)*(ISNUMBER('Test 2 visitor 70'!$B$8:$B$17)*('Test 2 visitor 70'!$B$8:$B$17=A118)+ISNUMBER('Test 2 visitor 70'!$C$8:$C$17)*('Test 2 visitor 70'!$C$8:$C$17=A118)&gt;0))&gt;0,0,1))</f>
        <v/>
      </c>
      <c r="D118">
        <f>SUM(B$2:B118)</f>
        <v/>
      </c>
      <c r="E118">
        <f>SUM(C$2:C118)</f>
        <v/>
      </c>
    </row>
    <row r="119">
      <c r="A119" s="9">
        <f>IF(ISNUMBER('Test 2 visitor 70'!$E$4),IF('Test 2 visitor 70'!$E$4+117&lt;='Test 2 visitor 70'!$F$4,'Test 2 visitor 70'!$E$4+117,""),"")</f>
        <v/>
      </c>
      <c r="B119">
        <f>IF(A119="",0,IF(SUMPRODUCT((ISNUMBER('Test 2 visitor 70'!$B$8:$B$17)+ISNUMBER('Test 2 visitor 70'!$C$8:$C$17)&gt;0)*(IF(ISNUMBER('Test 2 visitor 70'!$B$8:$B$17),'Test 2 visitor 70'!$B$8:$B$17,'Test 2 visitor 70'!$E$4)&lt;=A119)*(IF(ISNUMBER('Test 2 visitor 70'!$C$8:$C$17),'Test 2 visitor 70'!$C$8:$C$17,'Test 2 visitor 70'!$F$4)&gt;=A119))&gt;0,1,0))</f>
        <v/>
      </c>
      <c r="C119">
        <f>IF(B119=0,0,IF(SUMPRODUCT((ISNUMBER('Test 2 visitor 70'!$B$8:$B$17)+ISNUMBER('Test 2 visitor 70'!$C$8:$C$17)&gt;0)*(ISNUMBER('Test 2 visitor 70'!$B$8:$B$17)*('Test 2 visitor 70'!$B$8:$B$17=A119)+ISNUMBER('Test 2 visitor 70'!$C$8:$C$17)*('Test 2 visitor 70'!$C$8:$C$17=A119)&gt;0))&gt;0,0,1))</f>
        <v/>
      </c>
      <c r="D119">
        <f>SUM(B$2:B119)</f>
        <v/>
      </c>
      <c r="E119">
        <f>SUM(C$2:C119)</f>
        <v/>
      </c>
    </row>
    <row r="120">
      <c r="A120" s="9">
        <f>IF(ISNUMBER('Test 2 visitor 70'!$E$4),IF('Test 2 visitor 70'!$E$4+118&lt;='Test 2 visitor 70'!$F$4,'Test 2 visitor 70'!$E$4+118,""),"")</f>
        <v/>
      </c>
      <c r="B120">
        <f>IF(A120="",0,IF(SUMPRODUCT((ISNUMBER('Test 2 visitor 70'!$B$8:$B$17)+ISNUMBER('Test 2 visitor 70'!$C$8:$C$17)&gt;0)*(IF(ISNUMBER('Test 2 visitor 70'!$B$8:$B$17),'Test 2 visitor 70'!$B$8:$B$17,'Test 2 visitor 70'!$E$4)&lt;=A120)*(IF(ISNUMBER('Test 2 visitor 70'!$C$8:$C$17),'Test 2 visitor 70'!$C$8:$C$17,'Test 2 visitor 70'!$F$4)&gt;=A120))&gt;0,1,0))</f>
        <v/>
      </c>
      <c r="C120">
        <f>IF(B120=0,0,IF(SUMPRODUCT((ISNUMBER('Test 2 visitor 70'!$B$8:$B$17)+ISNUMBER('Test 2 visitor 70'!$C$8:$C$17)&gt;0)*(ISNUMBER('Test 2 visitor 70'!$B$8:$B$17)*('Test 2 visitor 70'!$B$8:$B$17=A120)+ISNUMBER('Test 2 visitor 70'!$C$8:$C$17)*('Test 2 visitor 70'!$C$8:$C$17=A120)&gt;0))&gt;0,0,1))</f>
        <v/>
      </c>
      <c r="D120">
        <f>SUM(B$2:B120)</f>
        <v/>
      </c>
      <c r="E120">
        <f>SUM(C$2:C120)</f>
        <v/>
      </c>
    </row>
    <row r="121">
      <c r="A121" s="9">
        <f>IF(ISNUMBER('Test 2 visitor 70'!$E$4),IF('Test 2 visitor 70'!$E$4+119&lt;='Test 2 visitor 70'!$F$4,'Test 2 visitor 70'!$E$4+119,""),"")</f>
        <v/>
      </c>
      <c r="B121">
        <f>IF(A121="",0,IF(SUMPRODUCT((ISNUMBER('Test 2 visitor 70'!$B$8:$B$17)+ISNUMBER('Test 2 visitor 70'!$C$8:$C$17)&gt;0)*(IF(ISNUMBER('Test 2 visitor 70'!$B$8:$B$17),'Test 2 visitor 70'!$B$8:$B$17,'Test 2 visitor 70'!$E$4)&lt;=A121)*(IF(ISNUMBER('Test 2 visitor 70'!$C$8:$C$17),'Test 2 visitor 70'!$C$8:$C$17,'Test 2 visitor 70'!$F$4)&gt;=A121))&gt;0,1,0))</f>
        <v/>
      </c>
      <c r="C121">
        <f>IF(B121=0,0,IF(SUMPRODUCT((ISNUMBER('Test 2 visitor 70'!$B$8:$B$17)+ISNUMBER('Test 2 visitor 70'!$C$8:$C$17)&gt;0)*(ISNUMBER('Test 2 visitor 70'!$B$8:$B$17)*('Test 2 visitor 70'!$B$8:$B$17=A121)+ISNUMBER('Test 2 visitor 70'!$C$8:$C$17)*('Test 2 visitor 70'!$C$8:$C$17=A121)&gt;0))&gt;0,0,1))</f>
        <v/>
      </c>
      <c r="D121">
        <f>SUM(B$2:B121)</f>
        <v/>
      </c>
      <c r="E121">
        <f>SUM(C$2:C121)</f>
        <v/>
      </c>
    </row>
    <row r="122">
      <c r="A122" s="9">
        <f>IF(ISNUMBER('Test 2 visitor 70'!$E$4),IF('Test 2 visitor 70'!$E$4+120&lt;='Test 2 visitor 70'!$F$4,'Test 2 visitor 70'!$E$4+120,""),"")</f>
        <v/>
      </c>
      <c r="B122">
        <f>IF(A122="",0,IF(SUMPRODUCT((ISNUMBER('Test 2 visitor 70'!$B$8:$B$17)+ISNUMBER('Test 2 visitor 70'!$C$8:$C$17)&gt;0)*(IF(ISNUMBER('Test 2 visitor 70'!$B$8:$B$17),'Test 2 visitor 70'!$B$8:$B$17,'Test 2 visitor 70'!$E$4)&lt;=A122)*(IF(ISNUMBER('Test 2 visitor 70'!$C$8:$C$17),'Test 2 visitor 70'!$C$8:$C$17,'Test 2 visitor 70'!$F$4)&gt;=A122))&gt;0,1,0))</f>
        <v/>
      </c>
      <c r="C122">
        <f>IF(B122=0,0,IF(SUMPRODUCT((ISNUMBER('Test 2 visitor 70'!$B$8:$B$17)+ISNUMBER('Test 2 visitor 70'!$C$8:$C$17)&gt;0)*(ISNUMBER('Test 2 visitor 70'!$B$8:$B$17)*('Test 2 visitor 70'!$B$8:$B$17=A122)+ISNUMBER('Test 2 visitor 70'!$C$8:$C$17)*('Test 2 visitor 70'!$C$8:$C$17=A122)&gt;0))&gt;0,0,1))</f>
        <v/>
      </c>
      <c r="D122">
        <f>SUM(B$2:B122)</f>
        <v/>
      </c>
      <c r="E122">
        <f>SUM(C$2:C122)</f>
        <v/>
      </c>
    </row>
    <row r="123">
      <c r="A123" s="9">
        <f>IF(ISNUMBER('Test 2 visitor 70'!$E$4),IF('Test 2 visitor 70'!$E$4+121&lt;='Test 2 visitor 70'!$F$4,'Test 2 visitor 70'!$E$4+121,""),"")</f>
        <v/>
      </c>
      <c r="B123">
        <f>IF(A123="",0,IF(SUMPRODUCT((ISNUMBER('Test 2 visitor 70'!$B$8:$B$17)+ISNUMBER('Test 2 visitor 70'!$C$8:$C$17)&gt;0)*(IF(ISNUMBER('Test 2 visitor 70'!$B$8:$B$17),'Test 2 visitor 70'!$B$8:$B$17,'Test 2 visitor 70'!$E$4)&lt;=A123)*(IF(ISNUMBER('Test 2 visitor 70'!$C$8:$C$17),'Test 2 visitor 70'!$C$8:$C$17,'Test 2 visitor 70'!$F$4)&gt;=A123))&gt;0,1,0))</f>
        <v/>
      </c>
      <c r="C123">
        <f>IF(B123=0,0,IF(SUMPRODUCT((ISNUMBER('Test 2 visitor 70'!$B$8:$B$17)+ISNUMBER('Test 2 visitor 70'!$C$8:$C$17)&gt;0)*(ISNUMBER('Test 2 visitor 70'!$B$8:$B$17)*('Test 2 visitor 70'!$B$8:$B$17=A123)+ISNUMBER('Test 2 visitor 70'!$C$8:$C$17)*('Test 2 visitor 70'!$C$8:$C$17=A123)&gt;0))&gt;0,0,1))</f>
        <v/>
      </c>
      <c r="D123">
        <f>SUM(B$2:B123)</f>
        <v/>
      </c>
      <c r="E123">
        <f>SUM(C$2:C123)</f>
        <v/>
      </c>
    </row>
    <row r="124">
      <c r="A124" s="9">
        <f>IF(ISNUMBER('Test 2 visitor 70'!$E$4),IF('Test 2 visitor 70'!$E$4+122&lt;='Test 2 visitor 70'!$F$4,'Test 2 visitor 70'!$E$4+122,""),"")</f>
        <v/>
      </c>
      <c r="B124">
        <f>IF(A124="",0,IF(SUMPRODUCT((ISNUMBER('Test 2 visitor 70'!$B$8:$B$17)+ISNUMBER('Test 2 visitor 70'!$C$8:$C$17)&gt;0)*(IF(ISNUMBER('Test 2 visitor 70'!$B$8:$B$17),'Test 2 visitor 70'!$B$8:$B$17,'Test 2 visitor 70'!$E$4)&lt;=A124)*(IF(ISNUMBER('Test 2 visitor 70'!$C$8:$C$17),'Test 2 visitor 70'!$C$8:$C$17,'Test 2 visitor 70'!$F$4)&gt;=A124))&gt;0,1,0))</f>
        <v/>
      </c>
      <c r="C124">
        <f>IF(B124=0,0,IF(SUMPRODUCT((ISNUMBER('Test 2 visitor 70'!$B$8:$B$17)+ISNUMBER('Test 2 visitor 70'!$C$8:$C$17)&gt;0)*(ISNUMBER('Test 2 visitor 70'!$B$8:$B$17)*('Test 2 visitor 70'!$B$8:$B$17=A124)+ISNUMBER('Test 2 visitor 70'!$C$8:$C$17)*('Test 2 visitor 70'!$C$8:$C$17=A124)&gt;0))&gt;0,0,1))</f>
        <v/>
      </c>
      <c r="D124">
        <f>SUM(B$2:B124)</f>
        <v/>
      </c>
      <c r="E124">
        <f>SUM(C$2:C124)</f>
        <v/>
      </c>
    </row>
    <row r="125">
      <c r="A125" s="9">
        <f>IF(ISNUMBER('Test 2 visitor 70'!$E$4),IF('Test 2 visitor 70'!$E$4+123&lt;='Test 2 visitor 70'!$F$4,'Test 2 visitor 70'!$E$4+123,""),"")</f>
        <v/>
      </c>
      <c r="B125">
        <f>IF(A125="",0,IF(SUMPRODUCT((ISNUMBER('Test 2 visitor 70'!$B$8:$B$17)+ISNUMBER('Test 2 visitor 70'!$C$8:$C$17)&gt;0)*(IF(ISNUMBER('Test 2 visitor 70'!$B$8:$B$17),'Test 2 visitor 70'!$B$8:$B$17,'Test 2 visitor 70'!$E$4)&lt;=A125)*(IF(ISNUMBER('Test 2 visitor 70'!$C$8:$C$17),'Test 2 visitor 70'!$C$8:$C$17,'Test 2 visitor 70'!$F$4)&gt;=A125))&gt;0,1,0))</f>
        <v/>
      </c>
      <c r="C125">
        <f>IF(B125=0,0,IF(SUMPRODUCT((ISNUMBER('Test 2 visitor 70'!$B$8:$B$17)+ISNUMBER('Test 2 visitor 70'!$C$8:$C$17)&gt;0)*(ISNUMBER('Test 2 visitor 70'!$B$8:$B$17)*('Test 2 visitor 70'!$B$8:$B$17=A125)+ISNUMBER('Test 2 visitor 70'!$C$8:$C$17)*('Test 2 visitor 70'!$C$8:$C$17=A125)&gt;0))&gt;0,0,1))</f>
        <v/>
      </c>
      <c r="D125">
        <f>SUM(B$2:B125)</f>
        <v/>
      </c>
      <c r="E125">
        <f>SUM(C$2:C125)</f>
        <v/>
      </c>
    </row>
    <row r="126">
      <c r="A126" s="9">
        <f>IF(ISNUMBER('Test 2 visitor 70'!$E$4),IF('Test 2 visitor 70'!$E$4+124&lt;='Test 2 visitor 70'!$F$4,'Test 2 visitor 70'!$E$4+124,""),"")</f>
        <v/>
      </c>
      <c r="B126">
        <f>IF(A126="",0,IF(SUMPRODUCT((ISNUMBER('Test 2 visitor 70'!$B$8:$B$17)+ISNUMBER('Test 2 visitor 70'!$C$8:$C$17)&gt;0)*(IF(ISNUMBER('Test 2 visitor 70'!$B$8:$B$17),'Test 2 visitor 70'!$B$8:$B$17,'Test 2 visitor 70'!$E$4)&lt;=A126)*(IF(ISNUMBER('Test 2 visitor 70'!$C$8:$C$17),'Test 2 visitor 70'!$C$8:$C$17,'Test 2 visitor 70'!$F$4)&gt;=A126))&gt;0,1,0))</f>
        <v/>
      </c>
      <c r="C126">
        <f>IF(B126=0,0,IF(SUMPRODUCT((ISNUMBER('Test 2 visitor 70'!$B$8:$B$17)+ISNUMBER('Test 2 visitor 70'!$C$8:$C$17)&gt;0)*(ISNUMBER('Test 2 visitor 70'!$B$8:$B$17)*('Test 2 visitor 70'!$B$8:$B$17=A126)+ISNUMBER('Test 2 visitor 70'!$C$8:$C$17)*('Test 2 visitor 70'!$C$8:$C$17=A126)&gt;0))&gt;0,0,1))</f>
        <v/>
      </c>
      <c r="D126">
        <f>SUM(B$2:B126)</f>
        <v/>
      </c>
      <c r="E126">
        <f>SUM(C$2:C126)</f>
        <v/>
      </c>
    </row>
    <row r="127">
      <c r="A127" s="9">
        <f>IF(ISNUMBER('Test 2 visitor 70'!$E$4),IF('Test 2 visitor 70'!$E$4+125&lt;='Test 2 visitor 70'!$F$4,'Test 2 visitor 70'!$E$4+125,""),"")</f>
        <v/>
      </c>
      <c r="B127">
        <f>IF(A127="",0,IF(SUMPRODUCT((ISNUMBER('Test 2 visitor 70'!$B$8:$B$17)+ISNUMBER('Test 2 visitor 70'!$C$8:$C$17)&gt;0)*(IF(ISNUMBER('Test 2 visitor 70'!$B$8:$B$17),'Test 2 visitor 70'!$B$8:$B$17,'Test 2 visitor 70'!$E$4)&lt;=A127)*(IF(ISNUMBER('Test 2 visitor 70'!$C$8:$C$17),'Test 2 visitor 70'!$C$8:$C$17,'Test 2 visitor 70'!$F$4)&gt;=A127))&gt;0,1,0))</f>
        <v/>
      </c>
      <c r="C127">
        <f>IF(B127=0,0,IF(SUMPRODUCT((ISNUMBER('Test 2 visitor 70'!$B$8:$B$17)+ISNUMBER('Test 2 visitor 70'!$C$8:$C$17)&gt;0)*(ISNUMBER('Test 2 visitor 70'!$B$8:$B$17)*('Test 2 visitor 70'!$B$8:$B$17=A127)+ISNUMBER('Test 2 visitor 70'!$C$8:$C$17)*('Test 2 visitor 70'!$C$8:$C$17=A127)&gt;0))&gt;0,0,1))</f>
        <v/>
      </c>
      <c r="D127">
        <f>SUM(B$2:B127)</f>
        <v/>
      </c>
      <c r="E127">
        <f>SUM(C$2:C127)</f>
        <v/>
      </c>
    </row>
    <row r="128">
      <c r="A128" s="9">
        <f>IF(ISNUMBER('Test 2 visitor 70'!$E$4),IF('Test 2 visitor 70'!$E$4+126&lt;='Test 2 visitor 70'!$F$4,'Test 2 visitor 70'!$E$4+126,""),"")</f>
        <v/>
      </c>
      <c r="B128">
        <f>IF(A128="",0,IF(SUMPRODUCT((ISNUMBER('Test 2 visitor 70'!$B$8:$B$17)+ISNUMBER('Test 2 visitor 70'!$C$8:$C$17)&gt;0)*(IF(ISNUMBER('Test 2 visitor 70'!$B$8:$B$17),'Test 2 visitor 70'!$B$8:$B$17,'Test 2 visitor 70'!$E$4)&lt;=A128)*(IF(ISNUMBER('Test 2 visitor 70'!$C$8:$C$17),'Test 2 visitor 70'!$C$8:$C$17,'Test 2 visitor 70'!$F$4)&gt;=A128))&gt;0,1,0))</f>
        <v/>
      </c>
      <c r="C128">
        <f>IF(B128=0,0,IF(SUMPRODUCT((ISNUMBER('Test 2 visitor 70'!$B$8:$B$17)+ISNUMBER('Test 2 visitor 70'!$C$8:$C$17)&gt;0)*(ISNUMBER('Test 2 visitor 70'!$B$8:$B$17)*('Test 2 visitor 70'!$B$8:$B$17=A128)+ISNUMBER('Test 2 visitor 70'!$C$8:$C$17)*('Test 2 visitor 70'!$C$8:$C$17=A128)&gt;0))&gt;0,0,1))</f>
        <v/>
      </c>
      <c r="D128">
        <f>SUM(B$2:B128)</f>
        <v/>
      </c>
      <c r="E128">
        <f>SUM(C$2:C128)</f>
        <v/>
      </c>
    </row>
    <row r="129">
      <c r="A129" s="9">
        <f>IF(ISNUMBER('Test 2 visitor 70'!$E$4),IF('Test 2 visitor 70'!$E$4+127&lt;='Test 2 visitor 70'!$F$4,'Test 2 visitor 70'!$E$4+127,""),"")</f>
        <v/>
      </c>
      <c r="B129">
        <f>IF(A129="",0,IF(SUMPRODUCT((ISNUMBER('Test 2 visitor 70'!$B$8:$B$17)+ISNUMBER('Test 2 visitor 70'!$C$8:$C$17)&gt;0)*(IF(ISNUMBER('Test 2 visitor 70'!$B$8:$B$17),'Test 2 visitor 70'!$B$8:$B$17,'Test 2 visitor 70'!$E$4)&lt;=A129)*(IF(ISNUMBER('Test 2 visitor 70'!$C$8:$C$17),'Test 2 visitor 70'!$C$8:$C$17,'Test 2 visitor 70'!$F$4)&gt;=A129))&gt;0,1,0))</f>
        <v/>
      </c>
      <c r="C129">
        <f>IF(B129=0,0,IF(SUMPRODUCT((ISNUMBER('Test 2 visitor 70'!$B$8:$B$17)+ISNUMBER('Test 2 visitor 70'!$C$8:$C$17)&gt;0)*(ISNUMBER('Test 2 visitor 70'!$B$8:$B$17)*('Test 2 visitor 70'!$B$8:$B$17=A129)+ISNUMBER('Test 2 visitor 70'!$C$8:$C$17)*('Test 2 visitor 70'!$C$8:$C$17=A129)&gt;0))&gt;0,0,1))</f>
        <v/>
      </c>
      <c r="D129">
        <f>SUM(B$2:B129)</f>
        <v/>
      </c>
      <c r="E129">
        <f>SUM(C$2:C129)</f>
        <v/>
      </c>
    </row>
    <row r="130">
      <c r="A130" s="9">
        <f>IF(ISNUMBER('Test 2 visitor 70'!$E$4),IF('Test 2 visitor 70'!$E$4+128&lt;='Test 2 visitor 70'!$F$4,'Test 2 visitor 70'!$E$4+128,""),"")</f>
        <v/>
      </c>
      <c r="B130">
        <f>IF(A130="",0,IF(SUMPRODUCT((ISNUMBER('Test 2 visitor 70'!$B$8:$B$17)+ISNUMBER('Test 2 visitor 70'!$C$8:$C$17)&gt;0)*(IF(ISNUMBER('Test 2 visitor 70'!$B$8:$B$17),'Test 2 visitor 70'!$B$8:$B$17,'Test 2 visitor 70'!$E$4)&lt;=A130)*(IF(ISNUMBER('Test 2 visitor 70'!$C$8:$C$17),'Test 2 visitor 70'!$C$8:$C$17,'Test 2 visitor 70'!$F$4)&gt;=A130))&gt;0,1,0))</f>
        <v/>
      </c>
      <c r="C130">
        <f>IF(B130=0,0,IF(SUMPRODUCT((ISNUMBER('Test 2 visitor 70'!$B$8:$B$17)+ISNUMBER('Test 2 visitor 70'!$C$8:$C$17)&gt;0)*(ISNUMBER('Test 2 visitor 70'!$B$8:$B$17)*('Test 2 visitor 70'!$B$8:$B$17=A130)+ISNUMBER('Test 2 visitor 70'!$C$8:$C$17)*('Test 2 visitor 70'!$C$8:$C$17=A130)&gt;0))&gt;0,0,1))</f>
        <v/>
      </c>
      <c r="D130">
        <f>SUM(B$2:B130)</f>
        <v/>
      </c>
      <c r="E130">
        <f>SUM(C$2:C130)</f>
        <v/>
      </c>
    </row>
    <row r="131">
      <c r="A131" s="9">
        <f>IF(ISNUMBER('Test 2 visitor 70'!$E$4),IF('Test 2 visitor 70'!$E$4+129&lt;='Test 2 visitor 70'!$F$4,'Test 2 visitor 70'!$E$4+129,""),"")</f>
        <v/>
      </c>
      <c r="B131">
        <f>IF(A131="",0,IF(SUMPRODUCT((ISNUMBER('Test 2 visitor 70'!$B$8:$B$17)+ISNUMBER('Test 2 visitor 70'!$C$8:$C$17)&gt;0)*(IF(ISNUMBER('Test 2 visitor 70'!$B$8:$B$17),'Test 2 visitor 70'!$B$8:$B$17,'Test 2 visitor 70'!$E$4)&lt;=A131)*(IF(ISNUMBER('Test 2 visitor 70'!$C$8:$C$17),'Test 2 visitor 70'!$C$8:$C$17,'Test 2 visitor 70'!$F$4)&gt;=A131))&gt;0,1,0))</f>
        <v/>
      </c>
      <c r="C131">
        <f>IF(B131=0,0,IF(SUMPRODUCT((ISNUMBER('Test 2 visitor 70'!$B$8:$B$17)+ISNUMBER('Test 2 visitor 70'!$C$8:$C$17)&gt;0)*(ISNUMBER('Test 2 visitor 70'!$B$8:$B$17)*('Test 2 visitor 70'!$B$8:$B$17=A131)+ISNUMBER('Test 2 visitor 70'!$C$8:$C$17)*('Test 2 visitor 70'!$C$8:$C$17=A131)&gt;0))&gt;0,0,1))</f>
        <v/>
      </c>
      <c r="D131">
        <f>SUM(B$2:B131)</f>
        <v/>
      </c>
      <c r="E131">
        <f>SUM(C$2:C131)</f>
        <v/>
      </c>
    </row>
    <row r="132">
      <c r="A132" s="9">
        <f>IF(ISNUMBER('Test 2 visitor 70'!$E$4),IF('Test 2 visitor 70'!$E$4+130&lt;='Test 2 visitor 70'!$F$4,'Test 2 visitor 70'!$E$4+130,""),"")</f>
        <v/>
      </c>
      <c r="B132">
        <f>IF(A132="",0,IF(SUMPRODUCT((ISNUMBER('Test 2 visitor 70'!$B$8:$B$17)+ISNUMBER('Test 2 visitor 70'!$C$8:$C$17)&gt;0)*(IF(ISNUMBER('Test 2 visitor 70'!$B$8:$B$17),'Test 2 visitor 70'!$B$8:$B$17,'Test 2 visitor 70'!$E$4)&lt;=A132)*(IF(ISNUMBER('Test 2 visitor 70'!$C$8:$C$17),'Test 2 visitor 70'!$C$8:$C$17,'Test 2 visitor 70'!$F$4)&gt;=A132))&gt;0,1,0))</f>
        <v/>
      </c>
      <c r="C132">
        <f>IF(B132=0,0,IF(SUMPRODUCT((ISNUMBER('Test 2 visitor 70'!$B$8:$B$17)+ISNUMBER('Test 2 visitor 70'!$C$8:$C$17)&gt;0)*(ISNUMBER('Test 2 visitor 70'!$B$8:$B$17)*('Test 2 visitor 70'!$B$8:$B$17=A132)+ISNUMBER('Test 2 visitor 70'!$C$8:$C$17)*('Test 2 visitor 70'!$C$8:$C$17=A132)&gt;0))&gt;0,0,1))</f>
        <v/>
      </c>
      <c r="D132">
        <f>SUM(B$2:B132)</f>
        <v/>
      </c>
      <c r="E132">
        <f>SUM(C$2:C132)</f>
        <v/>
      </c>
    </row>
    <row r="133">
      <c r="A133" s="9">
        <f>IF(ISNUMBER('Test 2 visitor 70'!$E$4),IF('Test 2 visitor 70'!$E$4+131&lt;='Test 2 visitor 70'!$F$4,'Test 2 visitor 70'!$E$4+131,""),"")</f>
        <v/>
      </c>
      <c r="B133">
        <f>IF(A133="",0,IF(SUMPRODUCT((ISNUMBER('Test 2 visitor 70'!$B$8:$B$17)+ISNUMBER('Test 2 visitor 70'!$C$8:$C$17)&gt;0)*(IF(ISNUMBER('Test 2 visitor 70'!$B$8:$B$17),'Test 2 visitor 70'!$B$8:$B$17,'Test 2 visitor 70'!$E$4)&lt;=A133)*(IF(ISNUMBER('Test 2 visitor 70'!$C$8:$C$17),'Test 2 visitor 70'!$C$8:$C$17,'Test 2 visitor 70'!$F$4)&gt;=A133))&gt;0,1,0))</f>
        <v/>
      </c>
      <c r="C133">
        <f>IF(B133=0,0,IF(SUMPRODUCT((ISNUMBER('Test 2 visitor 70'!$B$8:$B$17)+ISNUMBER('Test 2 visitor 70'!$C$8:$C$17)&gt;0)*(ISNUMBER('Test 2 visitor 70'!$B$8:$B$17)*('Test 2 visitor 70'!$B$8:$B$17=A133)+ISNUMBER('Test 2 visitor 70'!$C$8:$C$17)*('Test 2 visitor 70'!$C$8:$C$17=A133)&gt;0))&gt;0,0,1))</f>
        <v/>
      </c>
      <c r="D133">
        <f>SUM(B$2:B133)</f>
        <v/>
      </c>
      <c r="E133">
        <f>SUM(C$2:C133)</f>
        <v/>
      </c>
    </row>
    <row r="134">
      <c r="A134" s="9">
        <f>IF(ISNUMBER('Test 2 visitor 70'!$E$4),IF('Test 2 visitor 70'!$E$4+132&lt;='Test 2 visitor 70'!$F$4,'Test 2 visitor 70'!$E$4+132,""),"")</f>
        <v/>
      </c>
      <c r="B134">
        <f>IF(A134="",0,IF(SUMPRODUCT((ISNUMBER('Test 2 visitor 70'!$B$8:$B$17)+ISNUMBER('Test 2 visitor 70'!$C$8:$C$17)&gt;0)*(IF(ISNUMBER('Test 2 visitor 70'!$B$8:$B$17),'Test 2 visitor 70'!$B$8:$B$17,'Test 2 visitor 70'!$E$4)&lt;=A134)*(IF(ISNUMBER('Test 2 visitor 70'!$C$8:$C$17),'Test 2 visitor 70'!$C$8:$C$17,'Test 2 visitor 70'!$F$4)&gt;=A134))&gt;0,1,0))</f>
        <v/>
      </c>
      <c r="C134">
        <f>IF(B134=0,0,IF(SUMPRODUCT((ISNUMBER('Test 2 visitor 70'!$B$8:$B$17)+ISNUMBER('Test 2 visitor 70'!$C$8:$C$17)&gt;0)*(ISNUMBER('Test 2 visitor 70'!$B$8:$B$17)*('Test 2 visitor 70'!$B$8:$B$17=A134)+ISNUMBER('Test 2 visitor 70'!$C$8:$C$17)*('Test 2 visitor 70'!$C$8:$C$17=A134)&gt;0))&gt;0,0,1))</f>
        <v/>
      </c>
      <c r="D134">
        <f>SUM(B$2:B134)</f>
        <v/>
      </c>
      <c r="E134">
        <f>SUM(C$2:C134)</f>
        <v/>
      </c>
    </row>
    <row r="135">
      <c r="A135" s="9">
        <f>IF(ISNUMBER('Test 2 visitor 70'!$E$4),IF('Test 2 visitor 70'!$E$4+133&lt;='Test 2 visitor 70'!$F$4,'Test 2 visitor 70'!$E$4+133,""),"")</f>
        <v/>
      </c>
      <c r="B135">
        <f>IF(A135="",0,IF(SUMPRODUCT((ISNUMBER('Test 2 visitor 70'!$B$8:$B$17)+ISNUMBER('Test 2 visitor 70'!$C$8:$C$17)&gt;0)*(IF(ISNUMBER('Test 2 visitor 70'!$B$8:$B$17),'Test 2 visitor 70'!$B$8:$B$17,'Test 2 visitor 70'!$E$4)&lt;=A135)*(IF(ISNUMBER('Test 2 visitor 70'!$C$8:$C$17),'Test 2 visitor 70'!$C$8:$C$17,'Test 2 visitor 70'!$F$4)&gt;=A135))&gt;0,1,0))</f>
        <v/>
      </c>
      <c r="C135">
        <f>IF(B135=0,0,IF(SUMPRODUCT((ISNUMBER('Test 2 visitor 70'!$B$8:$B$17)+ISNUMBER('Test 2 visitor 70'!$C$8:$C$17)&gt;0)*(ISNUMBER('Test 2 visitor 70'!$B$8:$B$17)*('Test 2 visitor 70'!$B$8:$B$17=A135)+ISNUMBER('Test 2 visitor 70'!$C$8:$C$17)*('Test 2 visitor 70'!$C$8:$C$17=A135)&gt;0))&gt;0,0,1))</f>
        <v/>
      </c>
      <c r="D135">
        <f>SUM(B$2:B135)</f>
        <v/>
      </c>
      <c r="E135">
        <f>SUM(C$2:C135)</f>
        <v/>
      </c>
    </row>
    <row r="136">
      <c r="A136" s="9">
        <f>IF(ISNUMBER('Test 2 visitor 70'!$E$4),IF('Test 2 visitor 70'!$E$4+134&lt;='Test 2 visitor 70'!$F$4,'Test 2 visitor 70'!$E$4+134,""),"")</f>
        <v/>
      </c>
      <c r="B136">
        <f>IF(A136="",0,IF(SUMPRODUCT((ISNUMBER('Test 2 visitor 70'!$B$8:$B$17)+ISNUMBER('Test 2 visitor 70'!$C$8:$C$17)&gt;0)*(IF(ISNUMBER('Test 2 visitor 70'!$B$8:$B$17),'Test 2 visitor 70'!$B$8:$B$17,'Test 2 visitor 70'!$E$4)&lt;=A136)*(IF(ISNUMBER('Test 2 visitor 70'!$C$8:$C$17),'Test 2 visitor 70'!$C$8:$C$17,'Test 2 visitor 70'!$F$4)&gt;=A136))&gt;0,1,0))</f>
        <v/>
      </c>
      <c r="C136">
        <f>IF(B136=0,0,IF(SUMPRODUCT((ISNUMBER('Test 2 visitor 70'!$B$8:$B$17)+ISNUMBER('Test 2 visitor 70'!$C$8:$C$17)&gt;0)*(ISNUMBER('Test 2 visitor 70'!$B$8:$B$17)*('Test 2 visitor 70'!$B$8:$B$17=A136)+ISNUMBER('Test 2 visitor 70'!$C$8:$C$17)*('Test 2 visitor 70'!$C$8:$C$17=A136)&gt;0))&gt;0,0,1))</f>
        <v/>
      </c>
      <c r="D136">
        <f>SUM(B$2:B136)</f>
        <v/>
      </c>
      <c r="E136">
        <f>SUM(C$2:C136)</f>
        <v/>
      </c>
    </row>
    <row r="137">
      <c r="A137" s="9">
        <f>IF(ISNUMBER('Test 2 visitor 70'!$E$4),IF('Test 2 visitor 70'!$E$4+135&lt;='Test 2 visitor 70'!$F$4,'Test 2 visitor 70'!$E$4+135,""),"")</f>
        <v/>
      </c>
      <c r="B137">
        <f>IF(A137="",0,IF(SUMPRODUCT((ISNUMBER('Test 2 visitor 70'!$B$8:$B$17)+ISNUMBER('Test 2 visitor 70'!$C$8:$C$17)&gt;0)*(IF(ISNUMBER('Test 2 visitor 70'!$B$8:$B$17),'Test 2 visitor 70'!$B$8:$B$17,'Test 2 visitor 70'!$E$4)&lt;=A137)*(IF(ISNUMBER('Test 2 visitor 70'!$C$8:$C$17),'Test 2 visitor 70'!$C$8:$C$17,'Test 2 visitor 70'!$F$4)&gt;=A137))&gt;0,1,0))</f>
        <v/>
      </c>
      <c r="C137">
        <f>IF(B137=0,0,IF(SUMPRODUCT((ISNUMBER('Test 2 visitor 70'!$B$8:$B$17)+ISNUMBER('Test 2 visitor 70'!$C$8:$C$17)&gt;0)*(ISNUMBER('Test 2 visitor 70'!$B$8:$B$17)*('Test 2 visitor 70'!$B$8:$B$17=A137)+ISNUMBER('Test 2 visitor 70'!$C$8:$C$17)*('Test 2 visitor 70'!$C$8:$C$17=A137)&gt;0))&gt;0,0,1))</f>
        <v/>
      </c>
      <c r="D137">
        <f>SUM(B$2:B137)</f>
        <v/>
      </c>
      <c r="E137">
        <f>SUM(C$2:C137)</f>
        <v/>
      </c>
    </row>
    <row r="138">
      <c r="A138" s="9">
        <f>IF(ISNUMBER('Test 2 visitor 70'!$E$4),IF('Test 2 visitor 70'!$E$4+136&lt;='Test 2 visitor 70'!$F$4,'Test 2 visitor 70'!$E$4+136,""),"")</f>
        <v/>
      </c>
      <c r="B138">
        <f>IF(A138="",0,IF(SUMPRODUCT((ISNUMBER('Test 2 visitor 70'!$B$8:$B$17)+ISNUMBER('Test 2 visitor 70'!$C$8:$C$17)&gt;0)*(IF(ISNUMBER('Test 2 visitor 70'!$B$8:$B$17),'Test 2 visitor 70'!$B$8:$B$17,'Test 2 visitor 70'!$E$4)&lt;=A138)*(IF(ISNUMBER('Test 2 visitor 70'!$C$8:$C$17),'Test 2 visitor 70'!$C$8:$C$17,'Test 2 visitor 70'!$F$4)&gt;=A138))&gt;0,1,0))</f>
        <v/>
      </c>
      <c r="C138">
        <f>IF(B138=0,0,IF(SUMPRODUCT((ISNUMBER('Test 2 visitor 70'!$B$8:$B$17)+ISNUMBER('Test 2 visitor 70'!$C$8:$C$17)&gt;0)*(ISNUMBER('Test 2 visitor 70'!$B$8:$B$17)*('Test 2 visitor 70'!$B$8:$B$17=A138)+ISNUMBER('Test 2 visitor 70'!$C$8:$C$17)*('Test 2 visitor 70'!$C$8:$C$17=A138)&gt;0))&gt;0,0,1))</f>
        <v/>
      </c>
      <c r="D138">
        <f>SUM(B$2:B138)</f>
        <v/>
      </c>
      <c r="E138">
        <f>SUM(C$2:C138)</f>
        <v/>
      </c>
    </row>
    <row r="139">
      <c r="A139" s="9">
        <f>IF(ISNUMBER('Test 2 visitor 70'!$E$4),IF('Test 2 visitor 70'!$E$4+137&lt;='Test 2 visitor 70'!$F$4,'Test 2 visitor 70'!$E$4+137,""),"")</f>
        <v/>
      </c>
      <c r="B139">
        <f>IF(A139="",0,IF(SUMPRODUCT((ISNUMBER('Test 2 visitor 70'!$B$8:$B$17)+ISNUMBER('Test 2 visitor 70'!$C$8:$C$17)&gt;0)*(IF(ISNUMBER('Test 2 visitor 70'!$B$8:$B$17),'Test 2 visitor 70'!$B$8:$B$17,'Test 2 visitor 70'!$E$4)&lt;=A139)*(IF(ISNUMBER('Test 2 visitor 70'!$C$8:$C$17),'Test 2 visitor 70'!$C$8:$C$17,'Test 2 visitor 70'!$F$4)&gt;=A139))&gt;0,1,0))</f>
        <v/>
      </c>
      <c r="C139">
        <f>IF(B139=0,0,IF(SUMPRODUCT((ISNUMBER('Test 2 visitor 70'!$B$8:$B$17)+ISNUMBER('Test 2 visitor 70'!$C$8:$C$17)&gt;0)*(ISNUMBER('Test 2 visitor 70'!$B$8:$B$17)*('Test 2 visitor 70'!$B$8:$B$17=A139)+ISNUMBER('Test 2 visitor 70'!$C$8:$C$17)*('Test 2 visitor 70'!$C$8:$C$17=A139)&gt;0))&gt;0,0,1))</f>
        <v/>
      </c>
      <c r="D139">
        <f>SUM(B$2:B139)</f>
        <v/>
      </c>
      <c r="E139">
        <f>SUM(C$2:C139)</f>
        <v/>
      </c>
    </row>
    <row r="140">
      <c r="A140" s="9">
        <f>IF(ISNUMBER('Test 2 visitor 70'!$E$4),IF('Test 2 visitor 70'!$E$4+138&lt;='Test 2 visitor 70'!$F$4,'Test 2 visitor 70'!$E$4+138,""),"")</f>
        <v/>
      </c>
      <c r="B140">
        <f>IF(A140="",0,IF(SUMPRODUCT((ISNUMBER('Test 2 visitor 70'!$B$8:$B$17)+ISNUMBER('Test 2 visitor 70'!$C$8:$C$17)&gt;0)*(IF(ISNUMBER('Test 2 visitor 70'!$B$8:$B$17),'Test 2 visitor 70'!$B$8:$B$17,'Test 2 visitor 70'!$E$4)&lt;=A140)*(IF(ISNUMBER('Test 2 visitor 70'!$C$8:$C$17),'Test 2 visitor 70'!$C$8:$C$17,'Test 2 visitor 70'!$F$4)&gt;=A140))&gt;0,1,0))</f>
        <v/>
      </c>
      <c r="C140">
        <f>IF(B140=0,0,IF(SUMPRODUCT((ISNUMBER('Test 2 visitor 70'!$B$8:$B$17)+ISNUMBER('Test 2 visitor 70'!$C$8:$C$17)&gt;0)*(ISNUMBER('Test 2 visitor 70'!$B$8:$B$17)*('Test 2 visitor 70'!$B$8:$B$17=A140)+ISNUMBER('Test 2 visitor 70'!$C$8:$C$17)*('Test 2 visitor 70'!$C$8:$C$17=A140)&gt;0))&gt;0,0,1))</f>
        <v/>
      </c>
      <c r="D140">
        <f>SUM(B$2:B140)</f>
        <v/>
      </c>
      <c r="E140">
        <f>SUM(C$2:C140)</f>
        <v/>
      </c>
    </row>
    <row r="141">
      <c r="A141" s="9">
        <f>IF(ISNUMBER('Test 2 visitor 70'!$E$4),IF('Test 2 visitor 70'!$E$4+139&lt;='Test 2 visitor 70'!$F$4,'Test 2 visitor 70'!$E$4+139,""),"")</f>
        <v/>
      </c>
      <c r="B141">
        <f>IF(A141="",0,IF(SUMPRODUCT((ISNUMBER('Test 2 visitor 70'!$B$8:$B$17)+ISNUMBER('Test 2 visitor 70'!$C$8:$C$17)&gt;0)*(IF(ISNUMBER('Test 2 visitor 70'!$B$8:$B$17),'Test 2 visitor 70'!$B$8:$B$17,'Test 2 visitor 70'!$E$4)&lt;=A141)*(IF(ISNUMBER('Test 2 visitor 70'!$C$8:$C$17),'Test 2 visitor 70'!$C$8:$C$17,'Test 2 visitor 70'!$F$4)&gt;=A141))&gt;0,1,0))</f>
        <v/>
      </c>
      <c r="C141">
        <f>IF(B141=0,0,IF(SUMPRODUCT((ISNUMBER('Test 2 visitor 70'!$B$8:$B$17)+ISNUMBER('Test 2 visitor 70'!$C$8:$C$17)&gt;0)*(ISNUMBER('Test 2 visitor 70'!$B$8:$B$17)*('Test 2 visitor 70'!$B$8:$B$17=A141)+ISNUMBER('Test 2 visitor 70'!$C$8:$C$17)*('Test 2 visitor 70'!$C$8:$C$17=A141)&gt;0))&gt;0,0,1))</f>
        <v/>
      </c>
      <c r="D141">
        <f>SUM(B$2:B141)</f>
        <v/>
      </c>
      <c r="E141">
        <f>SUM(C$2:C141)</f>
        <v/>
      </c>
    </row>
    <row r="142">
      <c r="A142" s="9">
        <f>IF(ISNUMBER('Test 2 visitor 70'!$E$4),IF('Test 2 visitor 70'!$E$4+140&lt;='Test 2 visitor 70'!$F$4,'Test 2 visitor 70'!$E$4+140,""),"")</f>
        <v/>
      </c>
      <c r="B142">
        <f>IF(A142="",0,IF(SUMPRODUCT((ISNUMBER('Test 2 visitor 70'!$B$8:$B$17)+ISNUMBER('Test 2 visitor 70'!$C$8:$C$17)&gt;0)*(IF(ISNUMBER('Test 2 visitor 70'!$B$8:$B$17),'Test 2 visitor 70'!$B$8:$B$17,'Test 2 visitor 70'!$E$4)&lt;=A142)*(IF(ISNUMBER('Test 2 visitor 70'!$C$8:$C$17),'Test 2 visitor 70'!$C$8:$C$17,'Test 2 visitor 70'!$F$4)&gt;=A142))&gt;0,1,0))</f>
        <v/>
      </c>
      <c r="C142">
        <f>IF(B142=0,0,IF(SUMPRODUCT((ISNUMBER('Test 2 visitor 70'!$B$8:$B$17)+ISNUMBER('Test 2 visitor 70'!$C$8:$C$17)&gt;0)*(ISNUMBER('Test 2 visitor 70'!$B$8:$B$17)*('Test 2 visitor 70'!$B$8:$B$17=A142)+ISNUMBER('Test 2 visitor 70'!$C$8:$C$17)*('Test 2 visitor 70'!$C$8:$C$17=A142)&gt;0))&gt;0,0,1))</f>
        <v/>
      </c>
      <c r="D142">
        <f>SUM(B$2:B142)</f>
        <v/>
      </c>
      <c r="E142">
        <f>SUM(C$2:C142)</f>
        <v/>
      </c>
    </row>
    <row r="143">
      <c r="A143" s="9">
        <f>IF(ISNUMBER('Test 2 visitor 70'!$E$4),IF('Test 2 visitor 70'!$E$4+141&lt;='Test 2 visitor 70'!$F$4,'Test 2 visitor 70'!$E$4+141,""),"")</f>
        <v/>
      </c>
      <c r="B143">
        <f>IF(A143="",0,IF(SUMPRODUCT((ISNUMBER('Test 2 visitor 70'!$B$8:$B$17)+ISNUMBER('Test 2 visitor 70'!$C$8:$C$17)&gt;0)*(IF(ISNUMBER('Test 2 visitor 70'!$B$8:$B$17),'Test 2 visitor 70'!$B$8:$B$17,'Test 2 visitor 70'!$E$4)&lt;=A143)*(IF(ISNUMBER('Test 2 visitor 70'!$C$8:$C$17),'Test 2 visitor 70'!$C$8:$C$17,'Test 2 visitor 70'!$F$4)&gt;=A143))&gt;0,1,0))</f>
        <v/>
      </c>
      <c r="C143">
        <f>IF(B143=0,0,IF(SUMPRODUCT((ISNUMBER('Test 2 visitor 70'!$B$8:$B$17)+ISNUMBER('Test 2 visitor 70'!$C$8:$C$17)&gt;0)*(ISNUMBER('Test 2 visitor 70'!$B$8:$B$17)*('Test 2 visitor 70'!$B$8:$B$17=A143)+ISNUMBER('Test 2 visitor 70'!$C$8:$C$17)*('Test 2 visitor 70'!$C$8:$C$17=A143)&gt;0))&gt;0,0,1))</f>
        <v/>
      </c>
      <c r="D143">
        <f>SUM(B$2:B143)</f>
        <v/>
      </c>
      <c r="E143">
        <f>SUM(C$2:C143)</f>
        <v/>
      </c>
    </row>
    <row r="144">
      <c r="A144" s="9">
        <f>IF(ISNUMBER('Test 2 visitor 70'!$E$4),IF('Test 2 visitor 70'!$E$4+142&lt;='Test 2 visitor 70'!$F$4,'Test 2 visitor 70'!$E$4+142,""),"")</f>
        <v/>
      </c>
      <c r="B144">
        <f>IF(A144="",0,IF(SUMPRODUCT((ISNUMBER('Test 2 visitor 70'!$B$8:$B$17)+ISNUMBER('Test 2 visitor 70'!$C$8:$C$17)&gt;0)*(IF(ISNUMBER('Test 2 visitor 70'!$B$8:$B$17),'Test 2 visitor 70'!$B$8:$B$17,'Test 2 visitor 70'!$E$4)&lt;=A144)*(IF(ISNUMBER('Test 2 visitor 70'!$C$8:$C$17),'Test 2 visitor 70'!$C$8:$C$17,'Test 2 visitor 70'!$F$4)&gt;=A144))&gt;0,1,0))</f>
        <v/>
      </c>
      <c r="C144">
        <f>IF(B144=0,0,IF(SUMPRODUCT((ISNUMBER('Test 2 visitor 70'!$B$8:$B$17)+ISNUMBER('Test 2 visitor 70'!$C$8:$C$17)&gt;0)*(ISNUMBER('Test 2 visitor 70'!$B$8:$B$17)*('Test 2 visitor 70'!$B$8:$B$17=A144)+ISNUMBER('Test 2 visitor 70'!$C$8:$C$17)*('Test 2 visitor 70'!$C$8:$C$17=A144)&gt;0))&gt;0,0,1))</f>
        <v/>
      </c>
      <c r="D144">
        <f>SUM(B$2:B144)</f>
        <v/>
      </c>
      <c r="E144">
        <f>SUM(C$2:C144)</f>
        <v/>
      </c>
    </row>
    <row r="145">
      <c r="A145" s="9">
        <f>IF(ISNUMBER('Test 2 visitor 70'!$E$4),IF('Test 2 visitor 70'!$E$4+143&lt;='Test 2 visitor 70'!$F$4,'Test 2 visitor 70'!$E$4+143,""),"")</f>
        <v/>
      </c>
      <c r="B145">
        <f>IF(A145="",0,IF(SUMPRODUCT((ISNUMBER('Test 2 visitor 70'!$B$8:$B$17)+ISNUMBER('Test 2 visitor 70'!$C$8:$C$17)&gt;0)*(IF(ISNUMBER('Test 2 visitor 70'!$B$8:$B$17),'Test 2 visitor 70'!$B$8:$B$17,'Test 2 visitor 70'!$E$4)&lt;=A145)*(IF(ISNUMBER('Test 2 visitor 70'!$C$8:$C$17),'Test 2 visitor 70'!$C$8:$C$17,'Test 2 visitor 70'!$F$4)&gt;=A145))&gt;0,1,0))</f>
        <v/>
      </c>
      <c r="C145">
        <f>IF(B145=0,0,IF(SUMPRODUCT((ISNUMBER('Test 2 visitor 70'!$B$8:$B$17)+ISNUMBER('Test 2 visitor 70'!$C$8:$C$17)&gt;0)*(ISNUMBER('Test 2 visitor 70'!$B$8:$B$17)*('Test 2 visitor 70'!$B$8:$B$17=A145)+ISNUMBER('Test 2 visitor 70'!$C$8:$C$17)*('Test 2 visitor 70'!$C$8:$C$17=A145)&gt;0))&gt;0,0,1))</f>
        <v/>
      </c>
      <c r="D145">
        <f>SUM(B$2:B145)</f>
        <v/>
      </c>
      <c r="E145">
        <f>SUM(C$2:C145)</f>
        <v/>
      </c>
    </row>
    <row r="146">
      <c r="A146" s="9">
        <f>IF(ISNUMBER('Test 2 visitor 70'!$E$4),IF('Test 2 visitor 70'!$E$4+144&lt;='Test 2 visitor 70'!$F$4,'Test 2 visitor 70'!$E$4+144,""),"")</f>
        <v/>
      </c>
      <c r="B146">
        <f>IF(A146="",0,IF(SUMPRODUCT((ISNUMBER('Test 2 visitor 70'!$B$8:$B$17)+ISNUMBER('Test 2 visitor 70'!$C$8:$C$17)&gt;0)*(IF(ISNUMBER('Test 2 visitor 70'!$B$8:$B$17),'Test 2 visitor 70'!$B$8:$B$17,'Test 2 visitor 70'!$E$4)&lt;=A146)*(IF(ISNUMBER('Test 2 visitor 70'!$C$8:$C$17),'Test 2 visitor 70'!$C$8:$C$17,'Test 2 visitor 70'!$F$4)&gt;=A146))&gt;0,1,0))</f>
        <v/>
      </c>
      <c r="C146">
        <f>IF(B146=0,0,IF(SUMPRODUCT((ISNUMBER('Test 2 visitor 70'!$B$8:$B$17)+ISNUMBER('Test 2 visitor 70'!$C$8:$C$17)&gt;0)*(ISNUMBER('Test 2 visitor 70'!$B$8:$B$17)*('Test 2 visitor 70'!$B$8:$B$17=A146)+ISNUMBER('Test 2 visitor 70'!$C$8:$C$17)*('Test 2 visitor 70'!$C$8:$C$17=A146)&gt;0))&gt;0,0,1))</f>
        <v/>
      </c>
      <c r="D146">
        <f>SUM(B$2:B146)</f>
        <v/>
      </c>
      <c r="E146">
        <f>SUM(C$2:C146)</f>
        <v/>
      </c>
    </row>
    <row r="147">
      <c r="A147" s="9">
        <f>IF(ISNUMBER('Test 2 visitor 70'!$E$4),IF('Test 2 visitor 70'!$E$4+145&lt;='Test 2 visitor 70'!$F$4,'Test 2 visitor 70'!$E$4+145,""),"")</f>
        <v/>
      </c>
      <c r="B147">
        <f>IF(A147="",0,IF(SUMPRODUCT((ISNUMBER('Test 2 visitor 70'!$B$8:$B$17)+ISNUMBER('Test 2 visitor 70'!$C$8:$C$17)&gt;0)*(IF(ISNUMBER('Test 2 visitor 70'!$B$8:$B$17),'Test 2 visitor 70'!$B$8:$B$17,'Test 2 visitor 70'!$E$4)&lt;=A147)*(IF(ISNUMBER('Test 2 visitor 70'!$C$8:$C$17),'Test 2 visitor 70'!$C$8:$C$17,'Test 2 visitor 70'!$F$4)&gt;=A147))&gt;0,1,0))</f>
        <v/>
      </c>
      <c r="C147">
        <f>IF(B147=0,0,IF(SUMPRODUCT((ISNUMBER('Test 2 visitor 70'!$B$8:$B$17)+ISNUMBER('Test 2 visitor 70'!$C$8:$C$17)&gt;0)*(ISNUMBER('Test 2 visitor 70'!$B$8:$B$17)*('Test 2 visitor 70'!$B$8:$B$17=A147)+ISNUMBER('Test 2 visitor 70'!$C$8:$C$17)*('Test 2 visitor 70'!$C$8:$C$17=A147)&gt;0))&gt;0,0,1))</f>
        <v/>
      </c>
      <c r="D147">
        <f>SUM(B$2:B147)</f>
        <v/>
      </c>
      <c r="E147">
        <f>SUM(C$2:C147)</f>
        <v/>
      </c>
    </row>
    <row r="148">
      <c r="A148" s="9">
        <f>IF(ISNUMBER('Test 2 visitor 70'!$E$4),IF('Test 2 visitor 70'!$E$4+146&lt;='Test 2 visitor 70'!$F$4,'Test 2 visitor 70'!$E$4+146,""),"")</f>
        <v/>
      </c>
      <c r="B148">
        <f>IF(A148="",0,IF(SUMPRODUCT((ISNUMBER('Test 2 visitor 70'!$B$8:$B$17)+ISNUMBER('Test 2 visitor 70'!$C$8:$C$17)&gt;0)*(IF(ISNUMBER('Test 2 visitor 70'!$B$8:$B$17),'Test 2 visitor 70'!$B$8:$B$17,'Test 2 visitor 70'!$E$4)&lt;=A148)*(IF(ISNUMBER('Test 2 visitor 70'!$C$8:$C$17),'Test 2 visitor 70'!$C$8:$C$17,'Test 2 visitor 70'!$F$4)&gt;=A148))&gt;0,1,0))</f>
        <v/>
      </c>
      <c r="C148">
        <f>IF(B148=0,0,IF(SUMPRODUCT((ISNUMBER('Test 2 visitor 70'!$B$8:$B$17)+ISNUMBER('Test 2 visitor 70'!$C$8:$C$17)&gt;0)*(ISNUMBER('Test 2 visitor 70'!$B$8:$B$17)*('Test 2 visitor 70'!$B$8:$B$17=A148)+ISNUMBER('Test 2 visitor 70'!$C$8:$C$17)*('Test 2 visitor 70'!$C$8:$C$17=A148)&gt;0))&gt;0,0,1))</f>
        <v/>
      </c>
      <c r="D148">
        <f>SUM(B$2:B148)</f>
        <v/>
      </c>
      <c r="E148">
        <f>SUM(C$2:C148)</f>
        <v/>
      </c>
    </row>
    <row r="149">
      <c r="A149" s="9">
        <f>IF(ISNUMBER('Test 2 visitor 70'!$E$4),IF('Test 2 visitor 70'!$E$4+147&lt;='Test 2 visitor 70'!$F$4,'Test 2 visitor 70'!$E$4+147,""),"")</f>
        <v/>
      </c>
      <c r="B149">
        <f>IF(A149="",0,IF(SUMPRODUCT((ISNUMBER('Test 2 visitor 70'!$B$8:$B$17)+ISNUMBER('Test 2 visitor 70'!$C$8:$C$17)&gt;0)*(IF(ISNUMBER('Test 2 visitor 70'!$B$8:$B$17),'Test 2 visitor 70'!$B$8:$B$17,'Test 2 visitor 70'!$E$4)&lt;=A149)*(IF(ISNUMBER('Test 2 visitor 70'!$C$8:$C$17),'Test 2 visitor 70'!$C$8:$C$17,'Test 2 visitor 70'!$F$4)&gt;=A149))&gt;0,1,0))</f>
        <v/>
      </c>
      <c r="C149">
        <f>IF(B149=0,0,IF(SUMPRODUCT((ISNUMBER('Test 2 visitor 70'!$B$8:$B$17)+ISNUMBER('Test 2 visitor 70'!$C$8:$C$17)&gt;0)*(ISNUMBER('Test 2 visitor 70'!$B$8:$B$17)*('Test 2 visitor 70'!$B$8:$B$17=A149)+ISNUMBER('Test 2 visitor 70'!$C$8:$C$17)*('Test 2 visitor 70'!$C$8:$C$17=A149)&gt;0))&gt;0,0,1))</f>
        <v/>
      </c>
      <c r="D149">
        <f>SUM(B$2:B149)</f>
        <v/>
      </c>
      <c r="E149">
        <f>SUM(C$2:C149)</f>
        <v/>
      </c>
    </row>
    <row r="150">
      <c r="A150" s="9">
        <f>IF(ISNUMBER('Test 2 visitor 70'!$E$4),IF('Test 2 visitor 70'!$E$4+148&lt;='Test 2 visitor 70'!$F$4,'Test 2 visitor 70'!$E$4+148,""),"")</f>
        <v/>
      </c>
      <c r="B150">
        <f>IF(A150="",0,IF(SUMPRODUCT((ISNUMBER('Test 2 visitor 70'!$B$8:$B$17)+ISNUMBER('Test 2 visitor 70'!$C$8:$C$17)&gt;0)*(IF(ISNUMBER('Test 2 visitor 70'!$B$8:$B$17),'Test 2 visitor 70'!$B$8:$B$17,'Test 2 visitor 70'!$E$4)&lt;=A150)*(IF(ISNUMBER('Test 2 visitor 70'!$C$8:$C$17),'Test 2 visitor 70'!$C$8:$C$17,'Test 2 visitor 70'!$F$4)&gt;=A150))&gt;0,1,0))</f>
        <v/>
      </c>
      <c r="C150">
        <f>IF(B150=0,0,IF(SUMPRODUCT((ISNUMBER('Test 2 visitor 70'!$B$8:$B$17)+ISNUMBER('Test 2 visitor 70'!$C$8:$C$17)&gt;0)*(ISNUMBER('Test 2 visitor 70'!$B$8:$B$17)*('Test 2 visitor 70'!$B$8:$B$17=A150)+ISNUMBER('Test 2 visitor 70'!$C$8:$C$17)*('Test 2 visitor 70'!$C$8:$C$17=A150)&gt;0))&gt;0,0,1))</f>
        <v/>
      </c>
      <c r="D150">
        <f>SUM(B$2:B150)</f>
        <v/>
      </c>
      <c r="E150">
        <f>SUM(C$2:C150)</f>
        <v/>
      </c>
    </row>
    <row r="151">
      <c r="A151" s="9">
        <f>IF(ISNUMBER('Test 2 visitor 70'!$E$4),IF('Test 2 visitor 70'!$E$4+149&lt;='Test 2 visitor 70'!$F$4,'Test 2 visitor 70'!$E$4+149,""),"")</f>
        <v/>
      </c>
      <c r="B151">
        <f>IF(A151="",0,IF(SUMPRODUCT((ISNUMBER('Test 2 visitor 70'!$B$8:$B$17)+ISNUMBER('Test 2 visitor 70'!$C$8:$C$17)&gt;0)*(IF(ISNUMBER('Test 2 visitor 70'!$B$8:$B$17),'Test 2 visitor 70'!$B$8:$B$17,'Test 2 visitor 70'!$E$4)&lt;=A151)*(IF(ISNUMBER('Test 2 visitor 70'!$C$8:$C$17),'Test 2 visitor 70'!$C$8:$C$17,'Test 2 visitor 70'!$F$4)&gt;=A151))&gt;0,1,0))</f>
        <v/>
      </c>
      <c r="C151">
        <f>IF(B151=0,0,IF(SUMPRODUCT((ISNUMBER('Test 2 visitor 70'!$B$8:$B$17)+ISNUMBER('Test 2 visitor 70'!$C$8:$C$17)&gt;0)*(ISNUMBER('Test 2 visitor 70'!$B$8:$B$17)*('Test 2 visitor 70'!$B$8:$B$17=A151)+ISNUMBER('Test 2 visitor 70'!$C$8:$C$17)*('Test 2 visitor 70'!$C$8:$C$17=A151)&gt;0))&gt;0,0,1))</f>
        <v/>
      </c>
      <c r="D151">
        <f>SUM(B$2:B151)</f>
        <v/>
      </c>
      <c r="E151">
        <f>SUM(C$2:C151)</f>
        <v/>
      </c>
    </row>
    <row r="152">
      <c r="A152" s="9">
        <f>IF(ISNUMBER('Test 2 visitor 70'!$E$4),IF('Test 2 visitor 70'!$E$4+150&lt;='Test 2 visitor 70'!$F$4,'Test 2 visitor 70'!$E$4+150,""),"")</f>
        <v/>
      </c>
      <c r="B152">
        <f>IF(A152="",0,IF(SUMPRODUCT((ISNUMBER('Test 2 visitor 70'!$B$8:$B$17)+ISNUMBER('Test 2 visitor 70'!$C$8:$C$17)&gt;0)*(IF(ISNUMBER('Test 2 visitor 70'!$B$8:$B$17),'Test 2 visitor 70'!$B$8:$B$17,'Test 2 visitor 70'!$E$4)&lt;=A152)*(IF(ISNUMBER('Test 2 visitor 70'!$C$8:$C$17),'Test 2 visitor 70'!$C$8:$C$17,'Test 2 visitor 70'!$F$4)&gt;=A152))&gt;0,1,0))</f>
        <v/>
      </c>
      <c r="C152">
        <f>IF(B152=0,0,IF(SUMPRODUCT((ISNUMBER('Test 2 visitor 70'!$B$8:$B$17)+ISNUMBER('Test 2 visitor 70'!$C$8:$C$17)&gt;0)*(ISNUMBER('Test 2 visitor 70'!$B$8:$B$17)*('Test 2 visitor 70'!$B$8:$B$17=A152)+ISNUMBER('Test 2 visitor 70'!$C$8:$C$17)*('Test 2 visitor 70'!$C$8:$C$17=A152)&gt;0))&gt;0,0,1))</f>
        <v/>
      </c>
      <c r="D152">
        <f>SUM(B$2:B152)</f>
        <v/>
      </c>
      <c r="E152">
        <f>SUM(C$2:C152)</f>
        <v/>
      </c>
    </row>
    <row r="153">
      <c r="A153" s="9">
        <f>IF(ISNUMBER('Test 2 visitor 70'!$E$4),IF('Test 2 visitor 70'!$E$4+151&lt;='Test 2 visitor 70'!$F$4,'Test 2 visitor 70'!$E$4+151,""),"")</f>
        <v/>
      </c>
      <c r="B153">
        <f>IF(A153="",0,IF(SUMPRODUCT((ISNUMBER('Test 2 visitor 70'!$B$8:$B$17)+ISNUMBER('Test 2 visitor 70'!$C$8:$C$17)&gt;0)*(IF(ISNUMBER('Test 2 visitor 70'!$B$8:$B$17),'Test 2 visitor 70'!$B$8:$B$17,'Test 2 visitor 70'!$E$4)&lt;=A153)*(IF(ISNUMBER('Test 2 visitor 70'!$C$8:$C$17),'Test 2 visitor 70'!$C$8:$C$17,'Test 2 visitor 70'!$F$4)&gt;=A153))&gt;0,1,0))</f>
        <v/>
      </c>
      <c r="C153">
        <f>IF(B153=0,0,IF(SUMPRODUCT((ISNUMBER('Test 2 visitor 70'!$B$8:$B$17)+ISNUMBER('Test 2 visitor 70'!$C$8:$C$17)&gt;0)*(ISNUMBER('Test 2 visitor 70'!$B$8:$B$17)*('Test 2 visitor 70'!$B$8:$B$17=A153)+ISNUMBER('Test 2 visitor 70'!$C$8:$C$17)*('Test 2 visitor 70'!$C$8:$C$17=A153)&gt;0))&gt;0,0,1))</f>
        <v/>
      </c>
      <c r="D153">
        <f>SUM(B$2:B153)</f>
        <v/>
      </c>
      <c r="E153">
        <f>SUM(C$2:C153)</f>
        <v/>
      </c>
    </row>
    <row r="154">
      <c r="A154" s="9">
        <f>IF(ISNUMBER('Test 2 visitor 70'!$E$4),IF('Test 2 visitor 70'!$E$4+152&lt;='Test 2 visitor 70'!$F$4,'Test 2 visitor 70'!$E$4+152,""),"")</f>
        <v/>
      </c>
      <c r="B154">
        <f>IF(A154="",0,IF(SUMPRODUCT((ISNUMBER('Test 2 visitor 70'!$B$8:$B$17)+ISNUMBER('Test 2 visitor 70'!$C$8:$C$17)&gt;0)*(IF(ISNUMBER('Test 2 visitor 70'!$B$8:$B$17),'Test 2 visitor 70'!$B$8:$B$17,'Test 2 visitor 70'!$E$4)&lt;=A154)*(IF(ISNUMBER('Test 2 visitor 70'!$C$8:$C$17),'Test 2 visitor 70'!$C$8:$C$17,'Test 2 visitor 70'!$F$4)&gt;=A154))&gt;0,1,0))</f>
        <v/>
      </c>
      <c r="C154">
        <f>IF(B154=0,0,IF(SUMPRODUCT((ISNUMBER('Test 2 visitor 70'!$B$8:$B$17)+ISNUMBER('Test 2 visitor 70'!$C$8:$C$17)&gt;0)*(ISNUMBER('Test 2 visitor 70'!$B$8:$B$17)*('Test 2 visitor 70'!$B$8:$B$17=A154)+ISNUMBER('Test 2 visitor 70'!$C$8:$C$17)*('Test 2 visitor 70'!$C$8:$C$17=A154)&gt;0))&gt;0,0,1))</f>
        <v/>
      </c>
      <c r="D154">
        <f>SUM(B$2:B154)</f>
        <v/>
      </c>
      <c r="E154">
        <f>SUM(C$2:C154)</f>
        <v/>
      </c>
    </row>
    <row r="155">
      <c r="A155" s="9">
        <f>IF(ISNUMBER('Test 2 visitor 70'!$E$4),IF('Test 2 visitor 70'!$E$4+153&lt;='Test 2 visitor 70'!$F$4,'Test 2 visitor 70'!$E$4+153,""),"")</f>
        <v/>
      </c>
      <c r="B155">
        <f>IF(A155="",0,IF(SUMPRODUCT((ISNUMBER('Test 2 visitor 70'!$B$8:$B$17)+ISNUMBER('Test 2 visitor 70'!$C$8:$C$17)&gt;0)*(IF(ISNUMBER('Test 2 visitor 70'!$B$8:$B$17),'Test 2 visitor 70'!$B$8:$B$17,'Test 2 visitor 70'!$E$4)&lt;=A155)*(IF(ISNUMBER('Test 2 visitor 70'!$C$8:$C$17),'Test 2 visitor 70'!$C$8:$C$17,'Test 2 visitor 70'!$F$4)&gt;=A155))&gt;0,1,0))</f>
        <v/>
      </c>
      <c r="C155">
        <f>IF(B155=0,0,IF(SUMPRODUCT((ISNUMBER('Test 2 visitor 70'!$B$8:$B$17)+ISNUMBER('Test 2 visitor 70'!$C$8:$C$17)&gt;0)*(ISNUMBER('Test 2 visitor 70'!$B$8:$B$17)*('Test 2 visitor 70'!$B$8:$B$17=A155)+ISNUMBER('Test 2 visitor 70'!$C$8:$C$17)*('Test 2 visitor 70'!$C$8:$C$17=A155)&gt;0))&gt;0,0,1))</f>
        <v/>
      </c>
      <c r="D155">
        <f>SUM(B$2:B155)</f>
        <v/>
      </c>
      <c r="E155">
        <f>SUM(C$2:C155)</f>
        <v/>
      </c>
    </row>
    <row r="156">
      <c r="A156" s="9">
        <f>IF(ISNUMBER('Test 2 visitor 70'!$E$4),IF('Test 2 visitor 70'!$E$4+154&lt;='Test 2 visitor 70'!$F$4,'Test 2 visitor 70'!$E$4+154,""),"")</f>
        <v/>
      </c>
      <c r="B156">
        <f>IF(A156="",0,IF(SUMPRODUCT((ISNUMBER('Test 2 visitor 70'!$B$8:$B$17)+ISNUMBER('Test 2 visitor 70'!$C$8:$C$17)&gt;0)*(IF(ISNUMBER('Test 2 visitor 70'!$B$8:$B$17),'Test 2 visitor 70'!$B$8:$B$17,'Test 2 visitor 70'!$E$4)&lt;=A156)*(IF(ISNUMBER('Test 2 visitor 70'!$C$8:$C$17),'Test 2 visitor 70'!$C$8:$C$17,'Test 2 visitor 70'!$F$4)&gt;=A156))&gt;0,1,0))</f>
        <v/>
      </c>
      <c r="C156">
        <f>IF(B156=0,0,IF(SUMPRODUCT((ISNUMBER('Test 2 visitor 70'!$B$8:$B$17)+ISNUMBER('Test 2 visitor 70'!$C$8:$C$17)&gt;0)*(ISNUMBER('Test 2 visitor 70'!$B$8:$B$17)*('Test 2 visitor 70'!$B$8:$B$17=A156)+ISNUMBER('Test 2 visitor 70'!$C$8:$C$17)*('Test 2 visitor 70'!$C$8:$C$17=A156)&gt;0))&gt;0,0,1))</f>
        <v/>
      </c>
      <c r="D156">
        <f>SUM(B$2:B156)</f>
        <v/>
      </c>
      <c r="E156">
        <f>SUM(C$2:C156)</f>
        <v/>
      </c>
    </row>
    <row r="157">
      <c r="A157" s="9">
        <f>IF(ISNUMBER('Test 2 visitor 70'!$E$4),IF('Test 2 visitor 70'!$E$4+155&lt;='Test 2 visitor 70'!$F$4,'Test 2 visitor 70'!$E$4+155,""),"")</f>
        <v/>
      </c>
      <c r="B157">
        <f>IF(A157="",0,IF(SUMPRODUCT((ISNUMBER('Test 2 visitor 70'!$B$8:$B$17)+ISNUMBER('Test 2 visitor 70'!$C$8:$C$17)&gt;0)*(IF(ISNUMBER('Test 2 visitor 70'!$B$8:$B$17),'Test 2 visitor 70'!$B$8:$B$17,'Test 2 visitor 70'!$E$4)&lt;=A157)*(IF(ISNUMBER('Test 2 visitor 70'!$C$8:$C$17),'Test 2 visitor 70'!$C$8:$C$17,'Test 2 visitor 70'!$F$4)&gt;=A157))&gt;0,1,0))</f>
        <v/>
      </c>
      <c r="C157">
        <f>IF(B157=0,0,IF(SUMPRODUCT((ISNUMBER('Test 2 visitor 70'!$B$8:$B$17)+ISNUMBER('Test 2 visitor 70'!$C$8:$C$17)&gt;0)*(ISNUMBER('Test 2 visitor 70'!$B$8:$B$17)*('Test 2 visitor 70'!$B$8:$B$17=A157)+ISNUMBER('Test 2 visitor 70'!$C$8:$C$17)*('Test 2 visitor 70'!$C$8:$C$17=A157)&gt;0))&gt;0,0,1))</f>
        <v/>
      </c>
      <c r="D157">
        <f>SUM(B$2:B157)</f>
        <v/>
      </c>
      <c r="E157">
        <f>SUM(C$2:C157)</f>
        <v/>
      </c>
    </row>
    <row r="158">
      <c r="A158" s="9">
        <f>IF(ISNUMBER('Test 2 visitor 70'!$E$4),IF('Test 2 visitor 70'!$E$4+156&lt;='Test 2 visitor 70'!$F$4,'Test 2 visitor 70'!$E$4+156,""),"")</f>
        <v/>
      </c>
      <c r="B158">
        <f>IF(A158="",0,IF(SUMPRODUCT((ISNUMBER('Test 2 visitor 70'!$B$8:$B$17)+ISNUMBER('Test 2 visitor 70'!$C$8:$C$17)&gt;0)*(IF(ISNUMBER('Test 2 visitor 70'!$B$8:$B$17),'Test 2 visitor 70'!$B$8:$B$17,'Test 2 visitor 70'!$E$4)&lt;=A158)*(IF(ISNUMBER('Test 2 visitor 70'!$C$8:$C$17),'Test 2 visitor 70'!$C$8:$C$17,'Test 2 visitor 70'!$F$4)&gt;=A158))&gt;0,1,0))</f>
        <v/>
      </c>
      <c r="C158">
        <f>IF(B158=0,0,IF(SUMPRODUCT((ISNUMBER('Test 2 visitor 70'!$B$8:$B$17)+ISNUMBER('Test 2 visitor 70'!$C$8:$C$17)&gt;0)*(ISNUMBER('Test 2 visitor 70'!$B$8:$B$17)*('Test 2 visitor 70'!$B$8:$B$17=A158)+ISNUMBER('Test 2 visitor 70'!$C$8:$C$17)*('Test 2 visitor 70'!$C$8:$C$17=A158)&gt;0))&gt;0,0,1))</f>
        <v/>
      </c>
      <c r="D158">
        <f>SUM(B$2:B158)</f>
        <v/>
      </c>
      <c r="E158">
        <f>SUM(C$2:C158)</f>
        <v/>
      </c>
    </row>
    <row r="159">
      <c r="A159" s="9">
        <f>IF(ISNUMBER('Test 2 visitor 70'!$E$4),IF('Test 2 visitor 70'!$E$4+157&lt;='Test 2 visitor 70'!$F$4,'Test 2 visitor 70'!$E$4+157,""),"")</f>
        <v/>
      </c>
      <c r="B159">
        <f>IF(A159="",0,IF(SUMPRODUCT((ISNUMBER('Test 2 visitor 70'!$B$8:$B$17)+ISNUMBER('Test 2 visitor 70'!$C$8:$C$17)&gt;0)*(IF(ISNUMBER('Test 2 visitor 70'!$B$8:$B$17),'Test 2 visitor 70'!$B$8:$B$17,'Test 2 visitor 70'!$E$4)&lt;=A159)*(IF(ISNUMBER('Test 2 visitor 70'!$C$8:$C$17),'Test 2 visitor 70'!$C$8:$C$17,'Test 2 visitor 70'!$F$4)&gt;=A159))&gt;0,1,0))</f>
        <v/>
      </c>
      <c r="C159">
        <f>IF(B159=0,0,IF(SUMPRODUCT((ISNUMBER('Test 2 visitor 70'!$B$8:$B$17)+ISNUMBER('Test 2 visitor 70'!$C$8:$C$17)&gt;0)*(ISNUMBER('Test 2 visitor 70'!$B$8:$B$17)*('Test 2 visitor 70'!$B$8:$B$17=A159)+ISNUMBER('Test 2 visitor 70'!$C$8:$C$17)*('Test 2 visitor 70'!$C$8:$C$17=A159)&gt;0))&gt;0,0,1))</f>
        <v/>
      </c>
      <c r="D159">
        <f>SUM(B$2:B159)</f>
        <v/>
      </c>
      <c r="E159">
        <f>SUM(C$2:C159)</f>
        <v/>
      </c>
    </row>
    <row r="160">
      <c r="A160" s="9">
        <f>IF(ISNUMBER('Test 2 visitor 70'!$E$4),IF('Test 2 visitor 70'!$E$4+158&lt;='Test 2 visitor 70'!$F$4,'Test 2 visitor 70'!$E$4+158,""),"")</f>
        <v/>
      </c>
      <c r="B160">
        <f>IF(A160="",0,IF(SUMPRODUCT((ISNUMBER('Test 2 visitor 70'!$B$8:$B$17)+ISNUMBER('Test 2 visitor 70'!$C$8:$C$17)&gt;0)*(IF(ISNUMBER('Test 2 visitor 70'!$B$8:$B$17),'Test 2 visitor 70'!$B$8:$B$17,'Test 2 visitor 70'!$E$4)&lt;=A160)*(IF(ISNUMBER('Test 2 visitor 70'!$C$8:$C$17),'Test 2 visitor 70'!$C$8:$C$17,'Test 2 visitor 70'!$F$4)&gt;=A160))&gt;0,1,0))</f>
        <v/>
      </c>
      <c r="C160">
        <f>IF(B160=0,0,IF(SUMPRODUCT((ISNUMBER('Test 2 visitor 70'!$B$8:$B$17)+ISNUMBER('Test 2 visitor 70'!$C$8:$C$17)&gt;0)*(ISNUMBER('Test 2 visitor 70'!$B$8:$B$17)*('Test 2 visitor 70'!$B$8:$B$17=A160)+ISNUMBER('Test 2 visitor 70'!$C$8:$C$17)*('Test 2 visitor 70'!$C$8:$C$17=A160)&gt;0))&gt;0,0,1))</f>
        <v/>
      </c>
      <c r="D160">
        <f>SUM(B$2:B160)</f>
        <v/>
      </c>
      <c r="E160">
        <f>SUM(C$2:C160)</f>
        <v/>
      </c>
    </row>
    <row r="161">
      <c r="A161" s="9">
        <f>IF(ISNUMBER('Test 2 visitor 70'!$E$4),IF('Test 2 visitor 70'!$E$4+159&lt;='Test 2 visitor 70'!$F$4,'Test 2 visitor 70'!$E$4+159,""),"")</f>
        <v/>
      </c>
      <c r="B161">
        <f>IF(A161="",0,IF(SUMPRODUCT((ISNUMBER('Test 2 visitor 70'!$B$8:$B$17)+ISNUMBER('Test 2 visitor 70'!$C$8:$C$17)&gt;0)*(IF(ISNUMBER('Test 2 visitor 70'!$B$8:$B$17),'Test 2 visitor 70'!$B$8:$B$17,'Test 2 visitor 70'!$E$4)&lt;=A161)*(IF(ISNUMBER('Test 2 visitor 70'!$C$8:$C$17),'Test 2 visitor 70'!$C$8:$C$17,'Test 2 visitor 70'!$F$4)&gt;=A161))&gt;0,1,0))</f>
        <v/>
      </c>
      <c r="C161">
        <f>IF(B161=0,0,IF(SUMPRODUCT((ISNUMBER('Test 2 visitor 70'!$B$8:$B$17)+ISNUMBER('Test 2 visitor 70'!$C$8:$C$17)&gt;0)*(ISNUMBER('Test 2 visitor 70'!$B$8:$B$17)*('Test 2 visitor 70'!$B$8:$B$17=A161)+ISNUMBER('Test 2 visitor 70'!$C$8:$C$17)*('Test 2 visitor 70'!$C$8:$C$17=A161)&gt;0))&gt;0,0,1))</f>
        <v/>
      </c>
      <c r="D161">
        <f>SUM(B$2:B161)</f>
        <v/>
      </c>
      <c r="E161">
        <f>SUM(C$2:C161)</f>
        <v/>
      </c>
    </row>
    <row r="162">
      <c r="A162" s="9">
        <f>IF(ISNUMBER('Test 2 visitor 70'!$E$4),IF('Test 2 visitor 70'!$E$4+160&lt;='Test 2 visitor 70'!$F$4,'Test 2 visitor 70'!$E$4+160,""),"")</f>
        <v/>
      </c>
      <c r="B162">
        <f>IF(A162="",0,IF(SUMPRODUCT((ISNUMBER('Test 2 visitor 70'!$B$8:$B$17)+ISNUMBER('Test 2 visitor 70'!$C$8:$C$17)&gt;0)*(IF(ISNUMBER('Test 2 visitor 70'!$B$8:$B$17),'Test 2 visitor 70'!$B$8:$B$17,'Test 2 visitor 70'!$E$4)&lt;=A162)*(IF(ISNUMBER('Test 2 visitor 70'!$C$8:$C$17),'Test 2 visitor 70'!$C$8:$C$17,'Test 2 visitor 70'!$F$4)&gt;=A162))&gt;0,1,0))</f>
        <v/>
      </c>
      <c r="C162">
        <f>IF(B162=0,0,IF(SUMPRODUCT((ISNUMBER('Test 2 visitor 70'!$B$8:$B$17)+ISNUMBER('Test 2 visitor 70'!$C$8:$C$17)&gt;0)*(ISNUMBER('Test 2 visitor 70'!$B$8:$B$17)*('Test 2 visitor 70'!$B$8:$B$17=A162)+ISNUMBER('Test 2 visitor 70'!$C$8:$C$17)*('Test 2 visitor 70'!$C$8:$C$17=A162)&gt;0))&gt;0,0,1))</f>
        <v/>
      </c>
      <c r="D162">
        <f>SUM(B$2:B162)</f>
        <v/>
      </c>
      <c r="E162">
        <f>SUM(C$2:C162)</f>
        <v/>
      </c>
    </row>
    <row r="163">
      <c r="A163" s="9">
        <f>IF(ISNUMBER('Test 2 visitor 70'!$E$4),IF('Test 2 visitor 70'!$E$4+161&lt;='Test 2 visitor 70'!$F$4,'Test 2 visitor 70'!$E$4+161,""),"")</f>
        <v/>
      </c>
      <c r="B163">
        <f>IF(A163="",0,IF(SUMPRODUCT((ISNUMBER('Test 2 visitor 70'!$B$8:$B$17)+ISNUMBER('Test 2 visitor 70'!$C$8:$C$17)&gt;0)*(IF(ISNUMBER('Test 2 visitor 70'!$B$8:$B$17),'Test 2 visitor 70'!$B$8:$B$17,'Test 2 visitor 70'!$E$4)&lt;=A163)*(IF(ISNUMBER('Test 2 visitor 70'!$C$8:$C$17),'Test 2 visitor 70'!$C$8:$C$17,'Test 2 visitor 70'!$F$4)&gt;=A163))&gt;0,1,0))</f>
        <v/>
      </c>
      <c r="C163">
        <f>IF(B163=0,0,IF(SUMPRODUCT((ISNUMBER('Test 2 visitor 70'!$B$8:$B$17)+ISNUMBER('Test 2 visitor 70'!$C$8:$C$17)&gt;0)*(ISNUMBER('Test 2 visitor 70'!$B$8:$B$17)*('Test 2 visitor 70'!$B$8:$B$17=A163)+ISNUMBER('Test 2 visitor 70'!$C$8:$C$17)*('Test 2 visitor 70'!$C$8:$C$17=A163)&gt;0))&gt;0,0,1))</f>
        <v/>
      </c>
      <c r="D163">
        <f>SUM(B$2:B163)</f>
        <v/>
      </c>
      <c r="E163">
        <f>SUM(C$2:C163)</f>
        <v/>
      </c>
    </row>
    <row r="164">
      <c r="A164" s="9">
        <f>IF(ISNUMBER('Test 2 visitor 70'!$E$4),IF('Test 2 visitor 70'!$E$4+162&lt;='Test 2 visitor 70'!$F$4,'Test 2 visitor 70'!$E$4+162,""),"")</f>
        <v/>
      </c>
      <c r="B164">
        <f>IF(A164="",0,IF(SUMPRODUCT((ISNUMBER('Test 2 visitor 70'!$B$8:$B$17)+ISNUMBER('Test 2 visitor 70'!$C$8:$C$17)&gt;0)*(IF(ISNUMBER('Test 2 visitor 70'!$B$8:$B$17),'Test 2 visitor 70'!$B$8:$B$17,'Test 2 visitor 70'!$E$4)&lt;=A164)*(IF(ISNUMBER('Test 2 visitor 70'!$C$8:$C$17),'Test 2 visitor 70'!$C$8:$C$17,'Test 2 visitor 70'!$F$4)&gt;=A164))&gt;0,1,0))</f>
        <v/>
      </c>
      <c r="C164">
        <f>IF(B164=0,0,IF(SUMPRODUCT((ISNUMBER('Test 2 visitor 70'!$B$8:$B$17)+ISNUMBER('Test 2 visitor 70'!$C$8:$C$17)&gt;0)*(ISNUMBER('Test 2 visitor 70'!$B$8:$B$17)*('Test 2 visitor 70'!$B$8:$B$17=A164)+ISNUMBER('Test 2 visitor 70'!$C$8:$C$17)*('Test 2 visitor 70'!$C$8:$C$17=A164)&gt;0))&gt;0,0,1))</f>
        <v/>
      </c>
      <c r="D164">
        <f>SUM(B$2:B164)</f>
        <v/>
      </c>
      <c r="E164">
        <f>SUM(C$2:C164)</f>
        <v/>
      </c>
    </row>
    <row r="165">
      <c r="A165" s="9">
        <f>IF(ISNUMBER('Test 2 visitor 70'!$E$4),IF('Test 2 visitor 70'!$E$4+163&lt;='Test 2 visitor 70'!$F$4,'Test 2 visitor 70'!$E$4+163,""),"")</f>
        <v/>
      </c>
      <c r="B165">
        <f>IF(A165="",0,IF(SUMPRODUCT((ISNUMBER('Test 2 visitor 70'!$B$8:$B$17)+ISNUMBER('Test 2 visitor 70'!$C$8:$C$17)&gt;0)*(IF(ISNUMBER('Test 2 visitor 70'!$B$8:$B$17),'Test 2 visitor 70'!$B$8:$B$17,'Test 2 visitor 70'!$E$4)&lt;=A165)*(IF(ISNUMBER('Test 2 visitor 70'!$C$8:$C$17),'Test 2 visitor 70'!$C$8:$C$17,'Test 2 visitor 70'!$F$4)&gt;=A165))&gt;0,1,0))</f>
        <v/>
      </c>
      <c r="C165">
        <f>IF(B165=0,0,IF(SUMPRODUCT((ISNUMBER('Test 2 visitor 70'!$B$8:$B$17)+ISNUMBER('Test 2 visitor 70'!$C$8:$C$17)&gt;0)*(ISNUMBER('Test 2 visitor 70'!$B$8:$B$17)*('Test 2 visitor 70'!$B$8:$B$17=A165)+ISNUMBER('Test 2 visitor 70'!$C$8:$C$17)*('Test 2 visitor 70'!$C$8:$C$17=A165)&gt;0))&gt;0,0,1))</f>
        <v/>
      </c>
      <c r="D165">
        <f>SUM(B$2:B165)</f>
        <v/>
      </c>
      <c r="E165">
        <f>SUM(C$2:C165)</f>
        <v/>
      </c>
    </row>
    <row r="166">
      <c r="A166" s="9">
        <f>IF(ISNUMBER('Test 2 visitor 70'!$E$4),IF('Test 2 visitor 70'!$E$4+164&lt;='Test 2 visitor 70'!$F$4,'Test 2 visitor 70'!$E$4+164,""),"")</f>
        <v/>
      </c>
      <c r="B166">
        <f>IF(A166="",0,IF(SUMPRODUCT((ISNUMBER('Test 2 visitor 70'!$B$8:$B$17)+ISNUMBER('Test 2 visitor 70'!$C$8:$C$17)&gt;0)*(IF(ISNUMBER('Test 2 visitor 70'!$B$8:$B$17),'Test 2 visitor 70'!$B$8:$B$17,'Test 2 visitor 70'!$E$4)&lt;=A166)*(IF(ISNUMBER('Test 2 visitor 70'!$C$8:$C$17),'Test 2 visitor 70'!$C$8:$C$17,'Test 2 visitor 70'!$F$4)&gt;=A166))&gt;0,1,0))</f>
        <v/>
      </c>
      <c r="C166">
        <f>IF(B166=0,0,IF(SUMPRODUCT((ISNUMBER('Test 2 visitor 70'!$B$8:$B$17)+ISNUMBER('Test 2 visitor 70'!$C$8:$C$17)&gt;0)*(ISNUMBER('Test 2 visitor 70'!$B$8:$B$17)*('Test 2 visitor 70'!$B$8:$B$17=A166)+ISNUMBER('Test 2 visitor 70'!$C$8:$C$17)*('Test 2 visitor 70'!$C$8:$C$17=A166)&gt;0))&gt;0,0,1))</f>
        <v/>
      </c>
      <c r="D166">
        <f>SUM(B$2:B166)</f>
        <v/>
      </c>
      <c r="E166">
        <f>SUM(C$2:C166)</f>
        <v/>
      </c>
    </row>
    <row r="167">
      <c r="A167" s="9">
        <f>IF(ISNUMBER('Test 2 visitor 70'!$E$4),IF('Test 2 visitor 70'!$E$4+165&lt;='Test 2 visitor 70'!$F$4,'Test 2 visitor 70'!$E$4+165,""),"")</f>
        <v/>
      </c>
      <c r="B167">
        <f>IF(A167="",0,IF(SUMPRODUCT((ISNUMBER('Test 2 visitor 70'!$B$8:$B$17)+ISNUMBER('Test 2 visitor 70'!$C$8:$C$17)&gt;0)*(IF(ISNUMBER('Test 2 visitor 70'!$B$8:$B$17),'Test 2 visitor 70'!$B$8:$B$17,'Test 2 visitor 70'!$E$4)&lt;=A167)*(IF(ISNUMBER('Test 2 visitor 70'!$C$8:$C$17),'Test 2 visitor 70'!$C$8:$C$17,'Test 2 visitor 70'!$F$4)&gt;=A167))&gt;0,1,0))</f>
        <v/>
      </c>
      <c r="C167">
        <f>IF(B167=0,0,IF(SUMPRODUCT((ISNUMBER('Test 2 visitor 70'!$B$8:$B$17)+ISNUMBER('Test 2 visitor 70'!$C$8:$C$17)&gt;0)*(ISNUMBER('Test 2 visitor 70'!$B$8:$B$17)*('Test 2 visitor 70'!$B$8:$B$17=A167)+ISNUMBER('Test 2 visitor 70'!$C$8:$C$17)*('Test 2 visitor 70'!$C$8:$C$17=A167)&gt;0))&gt;0,0,1))</f>
        <v/>
      </c>
      <c r="D167">
        <f>SUM(B$2:B167)</f>
        <v/>
      </c>
      <c r="E167">
        <f>SUM(C$2:C167)</f>
        <v/>
      </c>
    </row>
    <row r="168">
      <c r="A168" s="9">
        <f>IF(ISNUMBER('Test 2 visitor 70'!$E$4),IF('Test 2 visitor 70'!$E$4+166&lt;='Test 2 visitor 70'!$F$4,'Test 2 visitor 70'!$E$4+166,""),"")</f>
        <v/>
      </c>
      <c r="B168">
        <f>IF(A168="",0,IF(SUMPRODUCT((ISNUMBER('Test 2 visitor 70'!$B$8:$B$17)+ISNUMBER('Test 2 visitor 70'!$C$8:$C$17)&gt;0)*(IF(ISNUMBER('Test 2 visitor 70'!$B$8:$B$17),'Test 2 visitor 70'!$B$8:$B$17,'Test 2 visitor 70'!$E$4)&lt;=A168)*(IF(ISNUMBER('Test 2 visitor 70'!$C$8:$C$17),'Test 2 visitor 70'!$C$8:$C$17,'Test 2 visitor 70'!$F$4)&gt;=A168))&gt;0,1,0))</f>
        <v/>
      </c>
      <c r="C168">
        <f>IF(B168=0,0,IF(SUMPRODUCT((ISNUMBER('Test 2 visitor 70'!$B$8:$B$17)+ISNUMBER('Test 2 visitor 70'!$C$8:$C$17)&gt;0)*(ISNUMBER('Test 2 visitor 70'!$B$8:$B$17)*('Test 2 visitor 70'!$B$8:$B$17=A168)+ISNUMBER('Test 2 visitor 70'!$C$8:$C$17)*('Test 2 visitor 70'!$C$8:$C$17=A168)&gt;0))&gt;0,0,1))</f>
        <v/>
      </c>
      <c r="D168">
        <f>SUM(B$2:B168)</f>
        <v/>
      </c>
      <c r="E168">
        <f>SUM(C$2:C168)</f>
        <v/>
      </c>
    </row>
    <row r="169">
      <c r="A169" s="9">
        <f>IF(ISNUMBER('Test 2 visitor 70'!$E$4),IF('Test 2 visitor 70'!$E$4+167&lt;='Test 2 visitor 70'!$F$4,'Test 2 visitor 70'!$E$4+167,""),"")</f>
        <v/>
      </c>
      <c r="B169">
        <f>IF(A169="",0,IF(SUMPRODUCT((ISNUMBER('Test 2 visitor 70'!$B$8:$B$17)+ISNUMBER('Test 2 visitor 70'!$C$8:$C$17)&gt;0)*(IF(ISNUMBER('Test 2 visitor 70'!$B$8:$B$17),'Test 2 visitor 70'!$B$8:$B$17,'Test 2 visitor 70'!$E$4)&lt;=A169)*(IF(ISNUMBER('Test 2 visitor 70'!$C$8:$C$17),'Test 2 visitor 70'!$C$8:$C$17,'Test 2 visitor 70'!$F$4)&gt;=A169))&gt;0,1,0))</f>
        <v/>
      </c>
      <c r="C169">
        <f>IF(B169=0,0,IF(SUMPRODUCT((ISNUMBER('Test 2 visitor 70'!$B$8:$B$17)+ISNUMBER('Test 2 visitor 70'!$C$8:$C$17)&gt;0)*(ISNUMBER('Test 2 visitor 70'!$B$8:$B$17)*('Test 2 visitor 70'!$B$8:$B$17=A169)+ISNUMBER('Test 2 visitor 70'!$C$8:$C$17)*('Test 2 visitor 70'!$C$8:$C$17=A169)&gt;0))&gt;0,0,1))</f>
        <v/>
      </c>
      <c r="D169">
        <f>SUM(B$2:B169)</f>
        <v/>
      </c>
      <c r="E169">
        <f>SUM(C$2:C169)</f>
        <v/>
      </c>
    </row>
    <row r="170">
      <c r="A170" s="9">
        <f>IF(ISNUMBER('Test 2 visitor 70'!$E$4),IF('Test 2 visitor 70'!$E$4+168&lt;='Test 2 visitor 70'!$F$4,'Test 2 visitor 70'!$E$4+168,""),"")</f>
        <v/>
      </c>
      <c r="B170">
        <f>IF(A170="",0,IF(SUMPRODUCT((ISNUMBER('Test 2 visitor 70'!$B$8:$B$17)+ISNUMBER('Test 2 visitor 70'!$C$8:$C$17)&gt;0)*(IF(ISNUMBER('Test 2 visitor 70'!$B$8:$B$17),'Test 2 visitor 70'!$B$8:$B$17,'Test 2 visitor 70'!$E$4)&lt;=A170)*(IF(ISNUMBER('Test 2 visitor 70'!$C$8:$C$17),'Test 2 visitor 70'!$C$8:$C$17,'Test 2 visitor 70'!$F$4)&gt;=A170))&gt;0,1,0))</f>
        <v/>
      </c>
      <c r="C170">
        <f>IF(B170=0,0,IF(SUMPRODUCT((ISNUMBER('Test 2 visitor 70'!$B$8:$B$17)+ISNUMBER('Test 2 visitor 70'!$C$8:$C$17)&gt;0)*(ISNUMBER('Test 2 visitor 70'!$B$8:$B$17)*('Test 2 visitor 70'!$B$8:$B$17=A170)+ISNUMBER('Test 2 visitor 70'!$C$8:$C$17)*('Test 2 visitor 70'!$C$8:$C$17=A170)&gt;0))&gt;0,0,1))</f>
        <v/>
      </c>
      <c r="D170">
        <f>SUM(B$2:B170)</f>
        <v/>
      </c>
      <c r="E170">
        <f>SUM(C$2:C170)</f>
        <v/>
      </c>
    </row>
    <row r="171">
      <c r="A171" s="9">
        <f>IF(ISNUMBER('Test 2 visitor 70'!$E$4),IF('Test 2 visitor 70'!$E$4+169&lt;='Test 2 visitor 70'!$F$4,'Test 2 visitor 70'!$E$4+169,""),"")</f>
        <v/>
      </c>
      <c r="B171">
        <f>IF(A171="",0,IF(SUMPRODUCT((ISNUMBER('Test 2 visitor 70'!$B$8:$B$17)+ISNUMBER('Test 2 visitor 70'!$C$8:$C$17)&gt;0)*(IF(ISNUMBER('Test 2 visitor 70'!$B$8:$B$17),'Test 2 visitor 70'!$B$8:$B$17,'Test 2 visitor 70'!$E$4)&lt;=A171)*(IF(ISNUMBER('Test 2 visitor 70'!$C$8:$C$17),'Test 2 visitor 70'!$C$8:$C$17,'Test 2 visitor 70'!$F$4)&gt;=A171))&gt;0,1,0))</f>
        <v/>
      </c>
      <c r="C171">
        <f>IF(B171=0,0,IF(SUMPRODUCT((ISNUMBER('Test 2 visitor 70'!$B$8:$B$17)+ISNUMBER('Test 2 visitor 70'!$C$8:$C$17)&gt;0)*(ISNUMBER('Test 2 visitor 70'!$B$8:$B$17)*('Test 2 visitor 70'!$B$8:$B$17=A171)+ISNUMBER('Test 2 visitor 70'!$C$8:$C$17)*('Test 2 visitor 70'!$C$8:$C$17=A171)&gt;0))&gt;0,0,1))</f>
        <v/>
      </c>
      <c r="D171">
        <f>SUM(B$2:B171)</f>
        <v/>
      </c>
      <c r="E171">
        <f>SUM(C$2:C171)</f>
        <v/>
      </c>
    </row>
    <row r="172">
      <c r="A172" s="9">
        <f>IF(ISNUMBER('Test 2 visitor 70'!$E$4),IF('Test 2 visitor 70'!$E$4+170&lt;='Test 2 visitor 70'!$F$4,'Test 2 visitor 70'!$E$4+170,""),"")</f>
        <v/>
      </c>
      <c r="B172">
        <f>IF(A172="",0,IF(SUMPRODUCT((ISNUMBER('Test 2 visitor 70'!$B$8:$B$17)+ISNUMBER('Test 2 visitor 70'!$C$8:$C$17)&gt;0)*(IF(ISNUMBER('Test 2 visitor 70'!$B$8:$B$17),'Test 2 visitor 70'!$B$8:$B$17,'Test 2 visitor 70'!$E$4)&lt;=A172)*(IF(ISNUMBER('Test 2 visitor 70'!$C$8:$C$17),'Test 2 visitor 70'!$C$8:$C$17,'Test 2 visitor 70'!$F$4)&gt;=A172))&gt;0,1,0))</f>
        <v/>
      </c>
      <c r="C172">
        <f>IF(B172=0,0,IF(SUMPRODUCT((ISNUMBER('Test 2 visitor 70'!$B$8:$B$17)+ISNUMBER('Test 2 visitor 70'!$C$8:$C$17)&gt;0)*(ISNUMBER('Test 2 visitor 70'!$B$8:$B$17)*('Test 2 visitor 70'!$B$8:$B$17=A172)+ISNUMBER('Test 2 visitor 70'!$C$8:$C$17)*('Test 2 visitor 70'!$C$8:$C$17=A172)&gt;0))&gt;0,0,1))</f>
        <v/>
      </c>
      <c r="D172">
        <f>SUM(B$2:B172)</f>
        <v/>
      </c>
      <c r="E172">
        <f>SUM(C$2:C172)</f>
        <v/>
      </c>
    </row>
    <row r="173">
      <c r="A173" s="9">
        <f>IF(ISNUMBER('Test 2 visitor 70'!$E$4),IF('Test 2 visitor 70'!$E$4+171&lt;='Test 2 visitor 70'!$F$4,'Test 2 visitor 70'!$E$4+171,""),"")</f>
        <v/>
      </c>
      <c r="B173">
        <f>IF(A173="",0,IF(SUMPRODUCT((ISNUMBER('Test 2 visitor 70'!$B$8:$B$17)+ISNUMBER('Test 2 visitor 70'!$C$8:$C$17)&gt;0)*(IF(ISNUMBER('Test 2 visitor 70'!$B$8:$B$17),'Test 2 visitor 70'!$B$8:$B$17,'Test 2 visitor 70'!$E$4)&lt;=A173)*(IF(ISNUMBER('Test 2 visitor 70'!$C$8:$C$17),'Test 2 visitor 70'!$C$8:$C$17,'Test 2 visitor 70'!$F$4)&gt;=A173))&gt;0,1,0))</f>
        <v/>
      </c>
      <c r="C173">
        <f>IF(B173=0,0,IF(SUMPRODUCT((ISNUMBER('Test 2 visitor 70'!$B$8:$B$17)+ISNUMBER('Test 2 visitor 70'!$C$8:$C$17)&gt;0)*(ISNUMBER('Test 2 visitor 70'!$B$8:$B$17)*('Test 2 visitor 70'!$B$8:$B$17=A173)+ISNUMBER('Test 2 visitor 70'!$C$8:$C$17)*('Test 2 visitor 70'!$C$8:$C$17=A173)&gt;0))&gt;0,0,1))</f>
        <v/>
      </c>
      <c r="D173">
        <f>SUM(B$2:B173)</f>
        <v/>
      </c>
      <c r="E173">
        <f>SUM(C$2:C173)</f>
        <v/>
      </c>
    </row>
    <row r="174">
      <c r="A174" s="9">
        <f>IF(ISNUMBER('Test 2 visitor 70'!$E$4),IF('Test 2 visitor 70'!$E$4+172&lt;='Test 2 visitor 70'!$F$4,'Test 2 visitor 70'!$E$4+172,""),"")</f>
        <v/>
      </c>
      <c r="B174">
        <f>IF(A174="",0,IF(SUMPRODUCT((ISNUMBER('Test 2 visitor 70'!$B$8:$B$17)+ISNUMBER('Test 2 visitor 70'!$C$8:$C$17)&gt;0)*(IF(ISNUMBER('Test 2 visitor 70'!$B$8:$B$17),'Test 2 visitor 70'!$B$8:$B$17,'Test 2 visitor 70'!$E$4)&lt;=A174)*(IF(ISNUMBER('Test 2 visitor 70'!$C$8:$C$17),'Test 2 visitor 70'!$C$8:$C$17,'Test 2 visitor 70'!$F$4)&gt;=A174))&gt;0,1,0))</f>
        <v/>
      </c>
      <c r="C174">
        <f>IF(B174=0,0,IF(SUMPRODUCT((ISNUMBER('Test 2 visitor 70'!$B$8:$B$17)+ISNUMBER('Test 2 visitor 70'!$C$8:$C$17)&gt;0)*(ISNUMBER('Test 2 visitor 70'!$B$8:$B$17)*('Test 2 visitor 70'!$B$8:$B$17=A174)+ISNUMBER('Test 2 visitor 70'!$C$8:$C$17)*('Test 2 visitor 70'!$C$8:$C$17=A174)&gt;0))&gt;0,0,1))</f>
        <v/>
      </c>
      <c r="D174">
        <f>SUM(B$2:B174)</f>
        <v/>
      </c>
      <c r="E174">
        <f>SUM(C$2:C174)</f>
        <v/>
      </c>
    </row>
    <row r="175">
      <c r="A175" s="9">
        <f>IF(ISNUMBER('Test 2 visitor 70'!$E$4),IF('Test 2 visitor 70'!$E$4+173&lt;='Test 2 visitor 70'!$F$4,'Test 2 visitor 70'!$E$4+173,""),"")</f>
        <v/>
      </c>
      <c r="B175">
        <f>IF(A175="",0,IF(SUMPRODUCT((ISNUMBER('Test 2 visitor 70'!$B$8:$B$17)+ISNUMBER('Test 2 visitor 70'!$C$8:$C$17)&gt;0)*(IF(ISNUMBER('Test 2 visitor 70'!$B$8:$B$17),'Test 2 visitor 70'!$B$8:$B$17,'Test 2 visitor 70'!$E$4)&lt;=A175)*(IF(ISNUMBER('Test 2 visitor 70'!$C$8:$C$17),'Test 2 visitor 70'!$C$8:$C$17,'Test 2 visitor 70'!$F$4)&gt;=A175))&gt;0,1,0))</f>
        <v/>
      </c>
      <c r="C175">
        <f>IF(B175=0,0,IF(SUMPRODUCT((ISNUMBER('Test 2 visitor 70'!$B$8:$B$17)+ISNUMBER('Test 2 visitor 70'!$C$8:$C$17)&gt;0)*(ISNUMBER('Test 2 visitor 70'!$B$8:$B$17)*('Test 2 visitor 70'!$B$8:$B$17=A175)+ISNUMBER('Test 2 visitor 70'!$C$8:$C$17)*('Test 2 visitor 70'!$C$8:$C$17=A175)&gt;0))&gt;0,0,1))</f>
        <v/>
      </c>
      <c r="D175">
        <f>SUM(B$2:B175)</f>
        <v/>
      </c>
      <c r="E175">
        <f>SUM(C$2:C175)</f>
        <v/>
      </c>
    </row>
    <row r="176">
      <c r="A176" s="9">
        <f>IF(ISNUMBER('Test 2 visitor 70'!$E$4),IF('Test 2 visitor 70'!$E$4+174&lt;='Test 2 visitor 70'!$F$4,'Test 2 visitor 70'!$E$4+174,""),"")</f>
        <v/>
      </c>
      <c r="B176">
        <f>IF(A176="",0,IF(SUMPRODUCT((ISNUMBER('Test 2 visitor 70'!$B$8:$B$17)+ISNUMBER('Test 2 visitor 70'!$C$8:$C$17)&gt;0)*(IF(ISNUMBER('Test 2 visitor 70'!$B$8:$B$17),'Test 2 visitor 70'!$B$8:$B$17,'Test 2 visitor 70'!$E$4)&lt;=A176)*(IF(ISNUMBER('Test 2 visitor 70'!$C$8:$C$17),'Test 2 visitor 70'!$C$8:$C$17,'Test 2 visitor 70'!$F$4)&gt;=A176))&gt;0,1,0))</f>
        <v/>
      </c>
      <c r="C176">
        <f>IF(B176=0,0,IF(SUMPRODUCT((ISNUMBER('Test 2 visitor 70'!$B$8:$B$17)+ISNUMBER('Test 2 visitor 70'!$C$8:$C$17)&gt;0)*(ISNUMBER('Test 2 visitor 70'!$B$8:$B$17)*('Test 2 visitor 70'!$B$8:$B$17=A176)+ISNUMBER('Test 2 visitor 70'!$C$8:$C$17)*('Test 2 visitor 70'!$C$8:$C$17=A176)&gt;0))&gt;0,0,1))</f>
        <v/>
      </c>
      <c r="D176">
        <f>SUM(B$2:B176)</f>
        <v/>
      </c>
      <c r="E176">
        <f>SUM(C$2:C176)</f>
        <v/>
      </c>
    </row>
    <row r="177">
      <c r="A177" s="9">
        <f>IF(ISNUMBER('Test 2 visitor 70'!$E$4),IF('Test 2 visitor 70'!$E$4+175&lt;='Test 2 visitor 70'!$F$4,'Test 2 visitor 70'!$E$4+175,""),"")</f>
        <v/>
      </c>
      <c r="B177">
        <f>IF(A177="",0,IF(SUMPRODUCT((ISNUMBER('Test 2 visitor 70'!$B$8:$B$17)+ISNUMBER('Test 2 visitor 70'!$C$8:$C$17)&gt;0)*(IF(ISNUMBER('Test 2 visitor 70'!$B$8:$B$17),'Test 2 visitor 70'!$B$8:$B$17,'Test 2 visitor 70'!$E$4)&lt;=A177)*(IF(ISNUMBER('Test 2 visitor 70'!$C$8:$C$17),'Test 2 visitor 70'!$C$8:$C$17,'Test 2 visitor 70'!$F$4)&gt;=A177))&gt;0,1,0))</f>
        <v/>
      </c>
      <c r="C177">
        <f>IF(B177=0,0,IF(SUMPRODUCT((ISNUMBER('Test 2 visitor 70'!$B$8:$B$17)+ISNUMBER('Test 2 visitor 70'!$C$8:$C$17)&gt;0)*(ISNUMBER('Test 2 visitor 70'!$B$8:$B$17)*('Test 2 visitor 70'!$B$8:$B$17=A177)+ISNUMBER('Test 2 visitor 70'!$C$8:$C$17)*('Test 2 visitor 70'!$C$8:$C$17=A177)&gt;0))&gt;0,0,1))</f>
        <v/>
      </c>
      <c r="D177">
        <f>SUM(B$2:B177)</f>
        <v/>
      </c>
      <c r="E177">
        <f>SUM(C$2:C177)</f>
        <v/>
      </c>
    </row>
    <row r="178">
      <c r="A178" s="9">
        <f>IF(ISNUMBER('Test 2 visitor 70'!$E$4),IF('Test 2 visitor 70'!$E$4+176&lt;='Test 2 visitor 70'!$F$4,'Test 2 visitor 70'!$E$4+176,""),"")</f>
        <v/>
      </c>
      <c r="B178">
        <f>IF(A178="",0,IF(SUMPRODUCT((ISNUMBER('Test 2 visitor 70'!$B$8:$B$17)+ISNUMBER('Test 2 visitor 70'!$C$8:$C$17)&gt;0)*(IF(ISNUMBER('Test 2 visitor 70'!$B$8:$B$17),'Test 2 visitor 70'!$B$8:$B$17,'Test 2 visitor 70'!$E$4)&lt;=A178)*(IF(ISNUMBER('Test 2 visitor 70'!$C$8:$C$17),'Test 2 visitor 70'!$C$8:$C$17,'Test 2 visitor 70'!$F$4)&gt;=A178))&gt;0,1,0))</f>
        <v/>
      </c>
      <c r="C178">
        <f>IF(B178=0,0,IF(SUMPRODUCT((ISNUMBER('Test 2 visitor 70'!$B$8:$B$17)+ISNUMBER('Test 2 visitor 70'!$C$8:$C$17)&gt;0)*(ISNUMBER('Test 2 visitor 70'!$B$8:$B$17)*('Test 2 visitor 70'!$B$8:$B$17=A178)+ISNUMBER('Test 2 visitor 70'!$C$8:$C$17)*('Test 2 visitor 70'!$C$8:$C$17=A178)&gt;0))&gt;0,0,1))</f>
        <v/>
      </c>
      <c r="D178">
        <f>SUM(B$2:B178)</f>
        <v/>
      </c>
      <c r="E178">
        <f>SUM(C$2:C178)</f>
        <v/>
      </c>
    </row>
    <row r="179">
      <c r="A179" s="9">
        <f>IF(ISNUMBER('Test 2 visitor 70'!$E$4),IF('Test 2 visitor 70'!$E$4+177&lt;='Test 2 visitor 70'!$F$4,'Test 2 visitor 70'!$E$4+177,""),"")</f>
        <v/>
      </c>
      <c r="B179">
        <f>IF(A179="",0,IF(SUMPRODUCT((ISNUMBER('Test 2 visitor 70'!$B$8:$B$17)+ISNUMBER('Test 2 visitor 70'!$C$8:$C$17)&gt;0)*(IF(ISNUMBER('Test 2 visitor 70'!$B$8:$B$17),'Test 2 visitor 70'!$B$8:$B$17,'Test 2 visitor 70'!$E$4)&lt;=A179)*(IF(ISNUMBER('Test 2 visitor 70'!$C$8:$C$17),'Test 2 visitor 70'!$C$8:$C$17,'Test 2 visitor 70'!$F$4)&gt;=A179))&gt;0,1,0))</f>
        <v/>
      </c>
      <c r="C179">
        <f>IF(B179=0,0,IF(SUMPRODUCT((ISNUMBER('Test 2 visitor 70'!$B$8:$B$17)+ISNUMBER('Test 2 visitor 70'!$C$8:$C$17)&gt;0)*(ISNUMBER('Test 2 visitor 70'!$B$8:$B$17)*('Test 2 visitor 70'!$B$8:$B$17=A179)+ISNUMBER('Test 2 visitor 70'!$C$8:$C$17)*('Test 2 visitor 70'!$C$8:$C$17=A179)&gt;0))&gt;0,0,1))</f>
        <v/>
      </c>
      <c r="D179">
        <f>SUM(B$2:B179)</f>
        <v/>
      </c>
      <c r="E179">
        <f>SUM(C$2:C179)</f>
        <v/>
      </c>
    </row>
    <row r="180">
      <c r="A180" s="9">
        <f>IF(ISNUMBER('Test 2 visitor 70'!$E$4),IF('Test 2 visitor 70'!$E$4+178&lt;='Test 2 visitor 70'!$F$4,'Test 2 visitor 70'!$E$4+178,""),"")</f>
        <v/>
      </c>
      <c r="B180">
        <f>IF(A180="",0,IF(SUMPRODUCT((ISNUMBER('Test 2 visitor 70'!$B$8:$B$17)+ISNUMBER('Test 2 visitor 70'!$C$8:$C$17)&gt;0)*(IF(ISNUMBER('Test 2 visitor 70'!$B$8:$B$17),'Test 2 visitor 70'!$B$8:$B$17,'Test 2 visitor 70'!$E$4)&lt;=A180)*(IF(ISNUMBER('Test 2 visitor 70'!$C$8:$C$17),'Test 2 visitor 70'!$C$8:$C$17,'Test 2 visitor 70'!$F$4)&gt;=A180))&gt;0,1,0))</f>
        <v/>
      </c>
      <c r="C180">
        <f>IF(B180=0,0,IF(SUMPRODUCT((ISNUMBER('Test 2 visitor 70'!$B$8:$B$17)+ISNUMBER('Test 2 visitor 70'!$C$8:$C$17)&gt;0)*(ISNUMBER('Test 2 visitor 70'!$B$8:$B$17)*('Test 2 visitor 70'!$B$8:$B$17=A180)+ISNUMBER('Test 2 visitor 70'!$C$8:$C$17)*('Test 2 visitor 70'!$C$8:$C$17=A180)&gt;0))&gt;0,0,1))</f>
        <v/>
      </c>
      <c r="D180">
        <f>SUM(B$2:B180)</f>
        <v/>
      </c>
      <c r="E180">
        <f>SUM(C$2:C180)</f>
        <v/>
      </c>
    </row>
    <row r="181">
      <c r="A181" s="9">
        <f>IF(ISNUMBER('Test 2 visitor 70'!$E$4),IF('Test 2 visitor 70'!$E$4+179&lt;='Test 2 visitor 70'!$F$4,'Test 2 visitor 70'!$E$4+179,""),"")</f>
        <v/>
      </c>
      <c r="B181">
        <f>IF(A181="",0,IF(SUMPRODUCT((ISNUMBER('Test 2 visitor 70'!$B$8:$B$17)+ISNUMBER('Test 2 visitor 70'!$C$8:$C$17)&gt;0)*(IF(ISNUMBER('Test 2 visitor 70'!$B$8:$B$17),'Test 2 visitor 70'!$B$8:$B$17,'Test 2 visitor 70'!$E$4)&lt;=A181)*(IF(ISNUMBER('Test 2 visitor 70'!$C$8:$C$17),'Test 2 visitor 70'!$C$8:$C$17,'Test 2 visitor 70'!$F$4)&gt;=A181))&gt;0,1,0))</f>
        <v/>
      </c>
      <c r="C181">
        <f>IF(B181=0,0,IF(SUMPRODUCT((ISNUMBER('Test 2 visitor 70'!$B$8:$B$17)+ISNUMBER('Test 2 visitor 70'!$C$8:$C$17)&gt;0)*(ISNUMBER('Test 2 visitor 70'!$B$8:$B$17)*('Test 2 visitor 70'!$B$8:$B$17=A181)+ISNUMBER('Test 2 visitor 70'!$C$8:$C$17)*('Test 2 visitor 70'!$C$8:$C$17=A181)&gt;0))&gt;0,0,1))</f>
        <v/>
      </c>
      <c r="D181">
        <f>SUM(B$2:B181)</f>
        <v/>
      </c>
      <c r="E181">
        <f>SUM(C$2:C181)</f>
        <v/>
      </c>
    </row>
    <row r="182">
      <c r="A182" s="9">
        <f>IF(ISNUMBER('Test 2 visitor 70'!$E$4),IF('Test 2 visitor 70'!$E$4+180&lt;='Test 2 visitor 70'!$F$4,'Test 2 visitor 70'!$E$4+180,""),"")</f>
        <v/>
      </c>
      <c r="B182">
        <f>IF(A182="",0,IF(SUMPRODUCT((ISNUMBER('Test 2 visitor 70'!$B$8:$B$17)+ISNUMBER('Test 2 visitor 70'!$C$8:$C$17)&gt;0)*(IF(ISNUMBER('Test 2 visitor 70'!$B$8:$B$17),'Test 2 visitor 70'!$B$8:$B$17,'Test 2 visitor 70'!$E$4)&lt;=A182)*(IF(ISNUMBER('Test 2 visitor 70'!$C$8:$C$17),'Test 2 visitor 70'!$C$8:$C$17,'Test 2 visitor 70'!$F$4)&gt;=A182))&gt;0,1,0))</f>
        <v/>
      </c>
      <c r="C182">
        <f>IF(B182=0,0,IF(SUMPRODUCT((ISNUMBER('Test 2 visitor 70'!$B$8:$B$17)+ISNUMBER('Test 2 visitor 70'!$C$8:$C$17)&gt;0)*(ISNUMBER('Test 2 visitor 70'!$B$8:$B$17)*('Test 2 visitor 70'!$B$8:$B$17=A182)+ISNUMBER('Test 2 visitor 70'!$C$8:$C$17)*('Test 2 visitor 70'!$C$8:$C$17=A182)&gt;0))&gt;0,0,1))</f>
        <v/>
      </c>
      <c r="D182">
        <f>SUM(B$2:B182)</f>
        <v/>
      </c>
      <c r="E182">
        <f>SUM(C$2:C182)</f>
        <v/>
      </c>
    </row>
    <row r="183">
      <c r="A183" s="9">
        <f>IF(ISNUMBER('Test 2 visitor 70'!$E$4),IF('Test 2 visitor 70'!$E$4+181&lt;='Test 2 visitor 70'!$F$4,'Test 2 visitor 70'!$E$4+181,""),"")</f>
        <v/>
      </c>
      <c r="B183">
        <f>IF(A183="",0,IF(SUMPRODUCT((ISNUMBER('Test 2 visitor 70'!$B$8:$B$17)+ISNUMBER('Test 2 visitor 70'!$C$8:$C$17)&gt;0)*(IF(ISNUMBER('Test 2 visitor 70'!$B$8:$B$17),'Test 2 visitor 70'!$B$8:$B$17,'Test 2 visitor 70'!$E$4)&lt;=A183)*(IF(ISNUMBER('Test 2 visitor 70'!$C$8:$C$17),'Test 2 visitor 70'!$C$8:$C$17,'Test 2 visitor 70'!$F$4)&gt;=A183))&gt;0,1,0))</f>
        <v/>
      </c>
      <c r="C183">
        <f>IF(B183=0,0,IF(SUMPRODUCT((ISNUMBER('Test 2 visitor 70'!$B$8:$B$17)+ISNUMBER('Test 2 visitor 70'!$C$8:$C$17)&gt;0)*(ISNUMBER('Test 2 visitor 70'!$B$8:$B$17)*('Test 2 visitor 70'!$B$8:$B$17=A183)+ISNUMBER('Test 2 visitor 70'!$C$8:$C$17)*('Test 2 visitor 70'!$C$8:$C$17=A183)&gt;0))&gt;0,0,1))</f>
        <v/>
      </c>
      <c r="D183">
        <f>SUM(B$2:B183)</f>
        <v/>
      </c>
      <c r="E183">
        <f>SUM(C$2:C183)</f>
        <v/>
      </c>
    </row>
    <row r="184">
      <c r="A184" s="9">
        <f>IF(ISNUMBER('Test 2 visitor 70'!$E$4),IF('Test 2 visitor 70'!$E$4+182&lt;='Test 2 visitor 70'!$F$4,'Test 2 visitor 70'!$E$4+182,""),"")</f>
        <v/>
      </c>
      <c r="B184">
        <f>IF(A184="",0,IF(SUMPRODUCT((ISNUMBER('Test 2 visitor 70'!$B$8:$B$17)+ISNUMBER('Test 2 visitor 70'!$C$8:$C$17)&gt;0)*(IF(ISNUMBER('Test 2 visitor 70'!$B$8:$B$17),'Test 2 visitor 70'!$B$8:$B$17,'Test 2 visitor 70'!$E$4)&lt;=A184)*(IF(ISNUMBER('Test 2 visitor 70'!$C$8:$C$17),'Test 2 visitor 70'!$C$8:$C$17,'Test 2 visitor 70'!$F$4)&gt;=A184))&gt;0,1,0))</f>
        <v/>
      </c>
      <c r="C184">
        <f>IF(B184=0,0,IF(SUMPRODUCT((ISNUMBER('Test 2 visitor 70'!$B$8:$B$17)+ISNUMBER('Test 2 visitor 70'!$C$8:$C$17)&gt;0)*(ISNUMBER('Test 2 visitor 70'!$B$8:$B$17)*('Test 2 visitor 70'!$B$8:$B$17=A184)+ISNUMBER('Test 2 visitor 70'!$C$8:$C$17)*('Test 2 visitor 70'!$C$8:$C$17=A184)&gt;0))&gt;0,0,1))</f>
        <v/>
      </c>
      <c r="D184">
        <f>SUM(B$2:B184)</f>
        <v/>
      </c>
      <c r="E184">
        <f>SUM(C$2:C184)</f>
        <v/>
      </c>
    </row>
    <row r="185">
      <c r="A185" s="9">
        <f>IF(ISNUMBER('Test 2 visitor 70'!$E$4),IF('Test 2 visitor 70'!$E$4+183&lt;='Test 2 visitor 70'!$F$4,'Test 2 visitor 70'!$E$4+183,""),"")</f>
        <v/>
      </c>
      <c r="B185">
        <f>IF(A185="",0,IF(SUMPRODUCT((ISNUMBER('Test 2 visitor 70'!$B$8:$B$17)+ISNUMBER('Test 2 visitor 70'!$C$8:$C$17)&gt;0)*(IF(ISNUMBER('Test 2 visitor 70'!$B$8:$B$17),'Test 2 visitor 70'!$B$8:$B$17,'Test 2 visitor 70'!$E$4)&lt;=A185)*(IF(ISNUMBER('Test 2 visitor 70'!$C$8:$C$17),'Test 2 visitor 70'!$C$8:$C$17,'Test 2 visitor 70'!$F$4)&gt;=A185))&gt;0,1,0))</f>
        <v/>
      </c>
      <c r="C185">
        <f>IF(B185=0,0,IF(SUMPRODUCT((ISNUMBER('Test 2 visitor 70'!$B$8:$B$17)+ISNUMBER('Test 2 visitor 70'!$C$8:$C$17)&gt;0)*(ISNUMBER('Test 2 visitor 70'!$B$8:$B$17)*('Test 2 visitor 70'!$B$8:$B$17=A185)+ISNUMBER('Test 2 visitor 70'!$C$8:$C$17)*('Test 2 visitor 70'!$C$8:$C$17=A185)&gt;0))&gt;0,0,1))</f>
        <v/>
      </c>
      <c r="D185">
        <f>SUM(B$2:B185)</f>
        <v/>
      </c>
      <c r="E185">
        <f>SUM(C$2:C185)</f>
        <v/>
      </c>
    </row>
    <row r="186">
      <c r="A186" s="9">
        <f>IF(ISNUMBER('Test 2 visitor 70'!$E$4),IF('Test 2 visitor 70'!$E$4+184&lt;='Test 2 visitor 70'!$F$4,'Test 2 visitor 70'!$E$4+184,""),"")</f>
        <v/>
      </c>
      <c r="B186">
        <f>IF(A186="",0,IF(SUMPRODUCT((ISNUMBER('Test 2 visitor 70'!$B$8:$B$17)+ISNUMBER('Test 2 visitor 70'!$C$8:$C$17)&gt;0)*(IF(ISNUMBER('Test 2 visitor 70'!$B$8:$B$17),'Test 2 visitor 70'!$B$8:$B$17,'Test 2 visitor 70'!$E$4)&lt;=A186)*(IF(ISNUMBER('Test 2 visitor 70'!$C$8:$C$17),'Test 2 visitor 70'!$C$8:$C$17,'Test 2 visitor 70'!$F$4)&gt;=A186))&gt;0,1,0))</f>
        <v/>
      </c>
      <c r="C186">
        <f>IF(B186=0,0,IF(SUMPRODUCT((ISNUMBER('Test 2 visitor 70'!$B$8:$B$17)+ISNUMBER('Test 2 visitor 70'!$C$8:$C$17)&gt;0)*(ISNUMBER('Test 2 visitor 70'!$B$8:$B$17)*('Test 2 visitor 70'!$B$8:$B$17=A186)+ISNUMBER('Test 2 visitor 70'!$C$8:$C$17)*('Test 2 visitor 70'!$C$8:$C$17=A186)&gt;0))&gt;0,0,1))</f>
        <v/>
      </c>
      <c r="D186">
        <f>SUM(B$2:B186)</f>
        <v/>
      </c>
      <c r="E186">
        <f>SUM(C$2:C186)</f>
        <v/>
      </c>
    </row>
    <row r="187">
      <c r="A187" s="9">
        <f>IF(ISNUMBER('Test 2 visitor 70'!$E$4),IF('Test 2 visitor 70'!$E$4+185&lt;='Test 2 visitor 70'!$F$4,'Test 2 visitor 70'!$E$4+185,""),"")</f>
        <v/>
      </c>
      <c r="B187">
        <f>IF(A187="",0,IF(SUMPRODUCT((ISNUMBER('Test 2 visitor 70'!$B$8:$B$17)+ISNUMBER('Test 2 visitor 70'!$C$8:$C$17)&gt;0)*(IF(ISNUMBER('Test 2 visitor 70'!$B$8:$B$17),'Test 2 visitor 70'!$B$8:$B$17,'Test 2 visitor 70'!$E$4)&lt;=A187)*(IF(ISNUMBER('Test 2 visitor 70'!$C$8:$C$17),'Test 2 visitor 70'!$C$8:$C$17,'Test 2 visitor 70'!$F$4)&gt;=A187))&gt;0,1,0))</f>
        <v/>
      </c>
      <c r="C187">
        <f>IF(B187=0,0,IF(SUMPRODUCT((ISNUMBER('Test 2 visitor 70'!$B$8:$B$17)+ISNUMBER('Test 2 visitor 70'!$C$8:$C$17)&gt;0)*(ISNUMBER('Test 2 visitor 70'!$B$8:$B$17)*('Test 2 visitor 70'!$B$8:$B$17=A187)+ISNUMBER('Test 2 visitor 70'!$C$8:$C$17)*('Test 2 visitor 70'!$C$8:$C$17=A187)&gt;0))&gt;0,0,1))</f>
        <v/>
      </c>
      <c r="D187">
        <f>SUM(B$2:B187)</f>
        <v/>
      </c>
      <c r="E187">
        <f>SUM(C$2:C187)</f>
        <v/>
      </c>
    </row>
    <row r="188">
      <c r="A188" s="9">
        <f>IF(ISNUMBER('Test 2 visitor 70'!$E$4),IF('Test 2 visitor 70'!$E$4+186&lt;='Test 2 visitor 70'!$F$4,'Test 2 visitor 70'!$E$4+186,""),"")</f>
        <v/>
      </c>
      <c r="B188">
        <f>IF(A188="",0,IF(SUMPRODUCT((ISNUMBER('Test 2 visitor 70'!$B$8:$B$17)+ISNUMBER('Test 2 visitor 70'!$C$8:$C$17)&gt;0)*(IF(ISNUMBER('Test 2 visitor 70'!$B$8:$B$17),'Test 2 visitor 70'!$B$8:$B$17,'Test 2 visitor 70'!$E$4)&lt;=A188)*(IF(ISNUMBER('Test 2 visitor 70'!$C$8:$C$17),'Test 2 visitor 70'!$C$8:$C$17,'Test 2 visitor 70'!$F$4)&gt;=A188))&gt;0,1,0))</f>
        <v/>
      </c>
      <c r="C188">
        <f>IF(B188=0,0,IF(SUMPRODUCT((ISNUMBER('Test 2 visitor 70'!$B$8:$B$17)+ISNUMBER('Test 2 visitor 70'!$C$8:$C$17)&gt;0)*(ISNUMBER('Test 2 visitor 70'!$B$8:$B$17)*('Test 2 visitor 70'!$B$8:$B$17=A188)+ISNUMBER('Test 2 visitor 70'!$C$8:$C$17)*('Test 2 visitor 70'!$C$8:$C$17=A188)&gt;0))&gt;0,0,1))</f>
        <v/>
      </c>
      <c r="D188">
        <f>SUM(B$2:B188)</f>
        <v/>
      </c>
      <c r="E188">
        <f>SUM(C$2:C188)</f>
        <v/>
      </c>
    </row>
    <row r="189">
      <c r="A189" s="9">
        <f>IF(ISNUMBER('Test 2 visitor 70'!$E$4),IF('Test 2 visitor 70'!$E$4+187&lt;='Test 2 visitor 70'!$F$4,'Test 2 visitor 70'!$E$4+187,""),"")</f>
        <v/>
      </c>
      <c r="B189">
        <f>IF(A189="",0,IF(SUMPRODUCT((ISNUMBER('Test 2 visitor 70'!$B$8:$B$17)+ISNUMBER('Test 2 visitor 70'!$C$8:$C$17)&gt;0)*(IF(ISNUMBER('Test 2 visitor 70'!$B$8:$B$17),'Test 2 visitor 70'!$B$8:$B$17,'Test 2 visitor 70'!$E$4)&lt;=A189)*(IF(ISNUMBER('Test 2 visitor 70'!$C$8:$C$17),'Test 2 visitor 70'!$C$8:$C$17,'Test 2 visitor 70'!$F$4)&gt;=A189))&gt;0,1,0))</f>
        <v/>
      </c>
      <c r="C189">
        <f>IF(B189=0,0,IF(SUMPRODUCT((ISNUMBER('Test 2 visitor 70'!$B$8:$B$17)+ISNUMBER('Test 2 visitor 70'!$C$8:$C$17)&gt;0)*(ISNUMBER('Test 2 visitor 70'!$B$8:$B$17)*('Test 2 visitor 70'!$B$8:$B$17=A189)+ISNUMBER('Test 2 visitor 70'!$C$8:$C$17)*('Test 2 visitor 70'!$C$8:$C$17=A189)&gt;0))&gt;0,0,1))</f>
        <v/>
      </c>
      <c r="D189">
        <f>SUM(B$2:B189)</f>
        <v/>
      </c>
      <c r="E189">
        <f>SUM(C$2:C189)</f>
        <v/>
      </c>
    </row>
    <row r="190">
      <c r="A190" s="9">
        <f>IF(ISNUMBER('Test 2 visitor 70'!$E$4),IF('Test 2 visitor 70'!$E$4+188&lt;='Test 2 visitor 70'!$F$4,'Test 2 visitor 70'!$E$4+188,""),"")</f>
        <v/>
      </c>
      <c r="B190">
        <f>IF(A190="",0,IF(SUMPRODUCT((ISNUMBER('Test 2 visitor 70'!$B$8:$B$17)+ISNUMBER('Test 2 visitor 70'!$C$8:$C$17)&gt;0)*(IF(ISNUMBER('Test 2 visitor 70'!$B$8:$B$17),'Test 2 visitor 70'!$B$8:$B$17,'Test 2 visitor 70'!$E$4)&lt;=A190)*(IF(ISNUMBER('Test 2 visitor 70'!$C$8:$C$17),'Test 2 visitor 70'!$C$8:$C$17,'Test 2 visitor 70'!$F$4)&gt;=A190))&gt;0,1,0))</f>
        <v/>
      </c>
      <c r="C190">
        <f>IF(B190=0,0,IF(SUMPRODUCT((ISNUMBER('Test 2 visitor 70'!$B$8:$B$17)+ISNUMBER('Test 2 visitor 70'!$C$8:$C$17)&gt;0)*(ISNUMBER('Test 2 visitor 70'!$B$8:$B$17)*('Test 2 visitor 70'!$B$8:$B$17=A190)+ISNUMBER('Test 2 visitor 70'!$C$8:$C$17)*('Test 2 visitor 70'!$C$8:$C$17=A190)&gt;0))&gt;0,0,1))</f>
        <v/>
      </c>
      <c r="D190">
        <f>SUM(B$2:B190)</f>
        <v/>
      </c>
      <c r="E190">
        <f>SUM(C$2:C190)</f>
        <v/>
      </c>
    </row>
    <row r="191">
      <c r="A191" s="9">
        <f>IF(ISNUMBER('Test 2 visitor 70'!$E$4),IF('Test 2 visitor 70'!$E$4+189&lt;='Test 2 visitor 70'!$F$4,'Test 2 visitor 70'!$E$4+189,""),"")</f>
        <v/>
      </c>
      <c r="B191">
        <f>IF(A191="",0,IF(SUMPRODUCT((ISNUMBER('Test 2 visitor 70'!$B$8:$B$17)+ISNUMBER('Test 2 visitor 70'!$C$8:$C$17)&gt;0)*(IF(ISNUMBER('Test 2 visitor 70'!$B$8:$B$17),'Test 2 visitor 70'!$B$8:$B$17,'Test 2 visitor 70'!$E$4)&lt;=A191)*(IF(ISNUMBER('Test 2 visitor 70'!$C$8:$C$17),'Test 2 visitor 70'!$C$8:$C$17,'Test 2 visitor 70'!$F$4)&gt;=A191))&gt;0,1,0))</f>
        <v/>
      </c>
      <c r="C191">
        <f>IF(B191=0,0,IF(SUMPRODUCT((ISNUMBER('Test 2 visitor 70'!$B$8:$B$17)+ISNUMBER('Test 2 visitor 70'!$C$8:$C$17)&gt;0)*(ISNUMBER('Test 2 visitor 70'!$B$8:$B$17)*('Test 2 visitor 70'!$B$8:$B$17=A191)+ISNUMBER('Test 2 visitor 70'!$C$8:$C$17)*('Test 2 visitor 70'!$C$8:$C$17=A191)&gt;0))&gt;0,0,1))</f>
        <v/>
      </c>
      <c r="D191">
        <f>SUM(B$2:B191)</f>
        <v/>
      </c>
      <c r="E191">
        <f>SUM(C$2:C191)</f>
        <v/>
      </c>
    </row>
    <row r="192">
      <c r="A192" s="9">
        <f>IF(ISNUMBER('Test 2 visitor 70'!$E$4),IF('Test 2 visitor 70'!$E$4+190&lt;='Test 2 visitor 70'!$F$4,'Test 2 visitor 70'!$E$4+190,""),"")</f>
        <v/>
      </c>
      <c r="B192">
        <f>IF(A192="",0,IF(SUMPRODUCT((ISNUMBER('Test 2 visitor 70'!$B$8:$B$17)+ISNUMBER('Test 2 visitor 70'!$C$8:$C$17)&gt;0)*(IF(ISNUMBER('Test 2 visitor 70'!$B$8:$B$17),'Test 2 visitor 70'!$B$8:$B$17,'Test 2 visitor 70'!$E$4)&lt;=A192)*(IF(ISNUMBER('Test 2 visitor 70'!$C$8:$C$17),'Test 2 visitor 70'!$C$8:$C$17,'Test 2 visitor 70'!$F$4)&gt;=A192))&gt;0,1,0))</f>
        <v/>
      </c>
      <c r="C192">
        <f>IF(B192=0,0,IF(SUMPRODUCT((ISNUMBER('Test 2 visitor 70'!$B$8:$B$17)+ISNUMBER('Test 2 visitor 70'!$C$8:$C$17)&gt;0)*(ISNUMBER('Test 2 visitor 70'!$B$8:$B$17)*('Test 2 visitor 70'!$B$8:$B$17=A192)+ISNUMBER('Test 2 visitor 70'!$C$8:$C$17)*('Test 2 visitor 70'!$C$8:$C$17=A192)&gt;0))&gt;0,0,1))</f>
        <v/>
      </c>
      <c r="D192">
        <f>SUM(B$2:B192)</f>
        <v/>
      </c>
      <c r="E192">
        <f>SUM(C$2:C192)</f>
        <v/>
      </c>
    </row>
    <row r="193">
      <c r="A193" s="9">
        <f>IF(ISNUMBER('Test 2 visitor 70'!$E$4),IF('Test 2 visitor 70'!$E$4+191&lt;='Test 2 visitor 70'!$F$4,'Test 2 visitor 70'!$E$4+191,""),"")</f>
        <v/>
      </c>
      <c r="B193">
        <f>IF(A193="",0,IF(SUMPRODUCT((ISNUMBER('Test 2 visitor 70'!$B$8:$B$17)+ISNUMBER('Test 2 visitor 70'!$C$8:$C$17)&gt;0)*(IF(ISNUMBER('Test 2 visitor 70'!$B$8:$B$17),'Test 2 visitor 70'!$B$8:$B$17,'Test 2 visitor 70'!$E$4)&lt;=A193)*(IF(ISNUMBER('Test 2 visitor 70'!$C$8:$C$17),'Test 2 visitor 70'!$C$8:$C$17,'Test 2 visitor 70'!$F$4)&gt;=A193))&gt;0,1,0))</f>
        <v/>
      </c>
      <c r="C193">
        <f>IF(B193=0,0,IF(SUMPRODUCT((ISNUMBER('Test 2 visitor 70'!$B$8:$B$17)+ISNUMBER('Test 2 visitor 70'!$C$8:$C$17)&gt;0)*(ISNUMBER('Test 2 visitor 70'!$B$8:$B$17)*('Test 2 visitor 70'!$B$8:$B$17=A193)+ISNUMBER('Test 2 visitor 70'!$C$8:$C$17)*('Test 2 visitor 70'!$C$8:$C$17=A193)&gt;0))&gt;0,0,1))</f>
        <v/>
      </c>
      <c r="D193">
        <f>SUM(B$2:B193)</f>
        <v/>
      </c>
      <c r="E193">
        <f>SUM(C$2:C193)</f>
        <v/>
      </c>
    </row>
    <row r="194">
      <c r="A194" s="9">
        <f>IF(ISNUMBER('Test 2 visitor 70'!$E$4),IF('Test 2 visitor 70'!$E$4+192&lt;='Test 2 visitor 70'!$F$4,'Test 2 visitor 70'!$E$4+192,""),"")</f>
        <v/>
      </c>
      <c r="B194">
        <f>IF(A194="",0,IF(SUMPRODUCT((ISNUMBER('Test 2 visitor 70'!$B$8:$B$17)+ISNUMBER('Test 2 visitor 70'!$C$8:$C$17)&gt;0)*(IF(ISNUMBER('Test 2 visitor 70'!$B$8:$B$17),'Test 2 visitor 70'!$B$8:$B$17,'Test 2 visitor 70'!$E$4)&lt;=A194)*(IF(ISNUMBER('Test 2 visitor 70'!$C$8:$C$17),'Test 2 visitor 70'!$C$8:$C$17,'Test 2 visitor 70'!$F$4)&gt;=A194))&gt;0,1,0))</f>
        <v/>
      </c>
      <c r="C194">
        <f>IF(B194=0,0,IF(SUMPRODUCT((ISNUMBER('Test 2 visitor 70'!$B$8:$B$17)+ISNUMBER('Test 2 visitor 70'!$C$8:$C$17)&gt;0)*(ISNUMBER('Test 2 visitor 70'!$B$8:$B$17)*('Test 2 visitor 70'!$B$8:$B$17=A194)+ISNUMBER('Test 2 visitor 70'!$C$8:$C$17)*('Test 2 visitor 70'!$C$8:$C$17=A194)&gt;0))&gt;0,0,1))</f>
        <v/>
      </c>
      <c r="D194">
        <f>SUM(B$2:B194)</f>
        <v/>
      </c>
      <c r="E194">
        <f>SUM(C$2:C194)</f>
        <v/>
      </c>
    </row>
    <row r="195">
      <c r="A195" s="9">
        <f>IF(ISNUMBER('Test 2 visitor 70'!$E$4),IF('Test 2 visitor 70'!$E$4+193&lt;='Test 2 visitor 70'!$F$4,'Test 2 visitor 70'!$E$4+193,""),"")</f>
        <v/>
      </c>
      <c r="B195">
        <f>IF(A195="",0,IF(SUMPRODUCT((ISNUMBER('Test 2 visitor 70'!$B$8:$B$17)+ISNUMBER('Test 2 visitor 70'!$C$8:$C$17)&gt;0)*(IF(ISNUMBER('Test 2 visitor 70'!$B$8:$B$17),'Test 2 visitor 70'!$B$8:$B$17,'Test 2 visitor 70'!$E$4)&lt;=A195)*(IF(ISNUMBER('Test 2 visitor 70'!$C$8:$C$17),'Test 2 visitor 70'!$C$8:$C$17,'Test 2 visitor 70'!$F$4)&gt;=A195))&gt;0,1,0))</f>
        <v/>
      </c>
      <c r="C195">
        <f>IF(B195=0,0,IF(SUMPRODUCT((ISNUMBER('Test 2 visitor 70'!$B$8:$B$17)+ISNUMBER('Test 2 visitor 70'!$C$8:$C$17)&gt;0)*(ISNUMBER('Test 2 visitor 70'!$B$8:$B$17)*('Test 2 visitor 70'!$B$8:$B$17=A195)+ISNUMBER('Test 2 visitor 70'!$C$8:$C$17)*('Test 2 visitor 70'!$C$8:$C$17=A195)&gt;0))&gt;0,0,1))</f>
        <v/>
      </c>
      <c r="D195">
        <f>SUM(B$2:B195)</f>
        <v/>
      </c>
      <c r="E195">
        <f>SUM(C$2:C195)</f>
        <v/>
      </c>
    </row>
    <row r="196">
      <c r="A196" s="9">
        <f>IF(ISNUMBER('Test 2 visitor 70'!$E$4),IF('Test 2 visitor 70'!$E$4+194&lt;='Test 2 visitor 70'!$F$4,'Test 2 visitor 70'!$E$4+194,""),"")</f>
        <v/>
      </c>
      <c r="B196">
        <f>IF(A196="",0,IF(SUMPRODUCT((ISNUMBER('Test 2 visitor 70'!$B$8:$B$17)+ISNUMBER('Test 2 visitor 70'!$C$8:$C$17)&gt;0)*(IF(ISNUMBER('Test 2 visitor 70'!$B$8:$B$17),'Test 2 visitor 70'!$B$8:$B$17,'Test 2 visitor 70'!$E$4)&lt;=A196)*(IF(ISNUMBER('Test 2 visitor 70'!$C$8:$C$17),'Test 2 visitor 70'!$C$8:$C$17,'Test 2 visitor 70'!$F$4)&gt;=A196))&gt;0,1,0))</f>
        <v/>
      </c>
      <c r="C196">
        <f>IF(B196=0,0,IF(SUMPRODUCT((ISNUMBER('Test 2 visitor 70'!$B$8:$B$17)+ISNUMBER('Test 2 visitor 70'!$C$8:$C$17)&gt;0)*(ISNUMBER('Test 2 visitor 70'!$B$8:$B$17)*('Test 2 visitor 70'!$B$8:$B$17=A196)+ISNUMBER('Test 2 visitor 70'!$C$8:$C$17)*('Test 2 visitor 70'!$C$8:$C$17=A196)&gt;0))&gt;0,0,1))</f>
        <v/>
      </c>
      <c r="D196">
        <f>SUM(B$2:B196)</f>
        <v/>
      </c>
      <c r="E196">
        <f>SUM(C$2:C196)</f>
        <v/>
      </c>
    </row>
    <row r="197">
      <c r="A197" s="9">
        <f>IF(ISNUMBER('Test 2 visitor 70'!$E$4),IF('Test 2 visitor 70'!$E$4+195&lt;='Test 2 visitor 70'!$F$4,'Test 2 visitor 70'!$E$4+195,""),"")</f>
        <v/>
      </c>
      <c r="B197">
        <f>IF(A197="",0,IF(SUMPRODUCT((ISNUMBER('Test 2 visitor 70'!$B$8:$B$17)+ISNUMBER('Test 2 visitor 70'!$C$8:$C$17)&gt;0)*(IF(ISNUMBER('Test 2 visitor 70'!$B$8:$B$17),'Test 2 visitor 70'!$B$8:$B$17,'Test 2 visitor 70'!$E$4)&lt;=A197)*(IF(ISNUMBER('Test 2 visitor 70'!$C$8:$C$17),'Test 2 visitor 70'!$C$8:$C$17,'Test 2 visitor 70'!$F$4)&gt;=A197))&gt;0,1,0))</f>
        <v/>
      </c>
      <c r="C197">
        <f>IF(B197=0,0,IF(SUMPRODUCT((ISNUMBER('Test 2 visitor 70'!$B$8:$B$17)+ISNUMBER('Test 2 visitor 70'!$C$8:$C$17)&gt;0)*(ISNUMBER('Test 2 visitor 70'!$B$8:$B$17)*('Test 2 visitor 70'!$B$8:$B$17=A197)+ISNUMBER('Test 2 visitor 70'!$C$8:$C$17)*('Test 2 visitor 70'!$C$8:$C$17=A197)&gt;0))&gt;0,0,1))</f>
        <v/>
      </c>
      <c r="D197">
        <f>SUM(B$2:B197)</f>
        <v/>
      </c>
      <c r="E197">
        <f>SUM(C$2:C197)</f>
        <v/>
      </c>
    </row>
    <row r="198">
      <c r="A198" s="9">
        <f>IF(ISNUMBER('Test 2 visitor 70'!$E$4),IF('Test 2 visitor 70'!$E$4+196&lt;='Test 2 visitor 70'!$F$4,'Test 2 visitor 70'!$E$4+196,""),"")</f>
        <v/>
      </c>
      <c r="B198">
        <f>IF(A198="",0,IF(SUMPRODUCT((ISNUMBER('Test 2 visitor 70'!$B$8:$B$17)+ISNUMBER('Test 2 visitor 70'!$C$8:$C$17)&gt;0)*(IF(ISNUMBER('Test 2 visitor 70'!$B$8:$B$17),'Test 2 visitor 70'!$B$8:$B$17,'Test 2 visitor 70'!$E$4)&lt;=A198)*(IF(ISNUMBER('Test 2 visitor 70'!$C$8:$C$17),'Test 2 visitor 70'!$C$8:$C$17,'Test 2 visitor 70'!$F$4)&gt;=A198))&gt;0,1,0))</f>
        <v/>
      </c>
      <c r="C198">
        <f>IF(B198=0,0,IF(SUMPRODUCT((ISNUMBER('Test 2 visitor 70'!$B$8:$B$17)+ISNUMBER('Test 2 visitor 70'!$C$8:$C$17)&gt;0)*(ISNUMBER('Test 2 visitor 70'!$B$8:$B$17)*('Test 2 visitor 70'!$B$8:$B$17=A198)+ISNUMBER('Test 2 visitor 70'!$C$8:$C$17)*('Test 2 visitor 70'!$C$8:$C$17=A198)&gt;0))&gt;0,0,1))</f>
        <v/>
      </c>
      <c r="D198">
        <f>SUM(B$2:B198)</f>
        <v/>
      </c>
      <c r="E198">
        <f>SUM(C$2:C198)</f>
        <v/>
      </c>
    </row>
    <row r="199">
      <c r="A199" s="9">
        <f>IF(ISNUMBER('Test 2 visitor 70'!$E$4),IF('Test 2 visitor 70'!$E$4+197&lt;='Test 2 visitor 70'!$F$4,'Test 2 visitor 70'!$E$4+197,""),"")</f>
        <v/>
      </c>
      <c r="B199">
        <f>IF(A199="",0,IF(SUMPRODUCT((ISNUMBER('Test 2 visitor 70'!$B$8:$B$17)+ISNUMBER('Test 2 visitor 70'!$C$8:$C$17)&gt;0)*(IF(ISNUMBER('Test 2 visitor 70'!$B$8:$B$17),'Test 2 visitor 70'!$B$8:$B$17,'Test 2 visitor 70'!$E$4)&lt;=A199)*(IF(ISNUMBER('Test 2 visitor 70'!$C$8:$C$17),'Test 2 visitor 70'!$C$8:$C$17,'Test 2 visitor 70'!$F$4)&gt;=A199))&gt;0,1,0))</f>
        <v/>
      </c>
      <c r="C199">
        <f>IF(B199=0,0,IF(SUMPRODUCT((ISNUMBER('Test 2 visitor 70'!$B$8:$B$17)+ISNUMBER('Test 2 visitor 70'!$C$8:$C$17)&gt;0)*(ISNUMBER('Test 2 visitor 70'!$B$8:$B$17)*('Test 2 visitor 70'!$B$8:$B$17=A199)+ISNUMBER('Test 2 visitor 70'!$C$8:$C$17)*('Test 2 visitor 70'!$C$8:$C$17=A199)&gt;0))&gt;0,0,1))</f>
        <v/>
      </c>
      <c r="D199">
        <f>SUM(B$2:B199)</f>
        <v/>
      </c>
      <c r="E199">
        <f>SUM(C$2:C199)</f>
        <v/>
      </c>
    </row>
    <row r="200">
      <c r="A200" s="9">
        <f>IF(ISNUMBER('Test 2 visitor 70'!$E$4),IF('Test 2 visitor 70'!$E$4+198&lt;='Test 2 visitor 70'!$F$4,'Test 2 visitor 70'!$E$4+198,""),"")</f>
        <v/>
      </c>
      <c r="B200">
        <f>IF(A200="",0,IF(SUMPRODUCT((ISNUMBER('Test 2 visitor 70'!$B$8:$B$17)+ISNUMBER('Test 2 visitor 70'!$C$8:$C$17)&gt;0)*(IF(ISNUMBER('Test 2 visitor 70'!$B$8:$B$17),'Test 2 visitor 70'!$B$8:$B$17,'Test 2 visitor 70'!$E$4)&lt;=A200)*(IF(ISNUMBER('Test 2 visitor 70'!$C$8:$C$17),'Test 2 visitor 70'!$C$8:$C$17,'Test 2 visitor 70'!$F$4)&gt;=A200))&gt;0,1,0))</f>
        <v/>
      </c>
      <c r="C200">
        <f>IF(B200=0,0,IF(SUMPRODUCT((ISNUMBER('Test 2 visitor 70'!$B$8:$B$17)+ISNUMBER('Test 2 visitor 70'!$C$8:$C$17)&gt;0)*(ISNUMBER('Test 2 visitor 70'!$B$8:$B$17)*('Test 2 visitor 70'!$B$8:$B$17=A200)+ISNUMBER('Test 2 visitor 70'!$C$8:$C$17)*('Test 2 visitor 70'!$C$8:$C$17=A200)&gt;0))&gt;0,0,1))</f>
        <v/>
      </c>
      <c r="D200">
        <f>SUM(B$2:B200)</f>
        <v/>
      </c>
      <c r="E200">
        <f>SUM(C$2:C200)</f>
        <v/>
      </c>
    </row>
    <row r="201">
      <c r="A201" s="9">
        <f>IF(ISNUMBER('Test 2 visitor 70'!$E$4),IF('Test 2 visitor 70'!$E$4+199&lt;='Test 2 visitor 70'!$F$4,'Test 2 visitor 70'!$E$4+199,""),"")</f>
        <v/>
      </c>
      <c r="B201">
        <f>IF(A201="",0,IF(SUMPRODUCT((ISNUMBER('Test 2 visitor 70'!$B$8:$B$17)+ISNUMBER('Test 2 visitor 70'!$C$8:$C$17)&gt;0)*(IF(ISNUMBER('Test 2 visitor 70'!$B$8:$B$17),'Test 2 visitor 70'!$B$8:$B$17,'Test 2 visitor 70'!$E$4)&lt;=A201)*(IF(ISNUMBER('Test 2 visitor 70'!$C$8:$C$17),'Test 2 visitor 70'!$C$8:$C$17,'Test 2 visitor 70'!$F$4)&gt;=A201))&gt;0,1,0))</f>
        <v/>
      </c>
      <c r="C201">
        <f>IF(B201=0,0,IF(SUMPRODUCT((ISNUMBER('Test 2 visitor 70'!$B$8:$B$17)+ISNUMBER('Test 2 visitor 70'!$C$8:$C$17)&gt;0)*(ISNUMBER('Test 2 visitor 70'!$B$8:$B$17)*('Test 2 visitor 70'!$B$8:$B$17=A201)+ISNUMBER('Test 2 visitor 70'!$C$8:$C$17)*('Test 2 visitor 70'!$C$8:$C$17=A201)&gt;0))&gt;0,0,1))</f>
        <v/>
      </c>
      <c r="D201">
        <f>SUM(B$2:B201)</f>
        <v/>
      </c>
      <c r="E201">
        <f>SUM(C$2:C201)</f>
        <v/>
      </c>
    </row>
    <row r="202">
      <c r="A202" s="9">
        <f>IF(ISNUMBER('Test 2 visitor 70'!$E$4),IF('Test 2 visitor 70'!$E$4+200&lt;='Test 2 visitor 70'!$F$4,'Test 2 visitor 70'!$E$4+200,""),"")</f>
        <v/>
      </c>
      <c r="B202">
        <f>IF(A202="",0,IF(SUMPRODUCT((ISNUMBER('Test 2 visitor 70'!$B$8:$B$17)+ISNUMBER('Test 2 visitor 70'!$C$8:$C$17)&gt;0)*(IF(ISNUMBER('Test 2 visitor 70'!$B$8:$B$17),'Test 2 visitor 70'!$B$8:$B$17,'Test 2 visitor 70'!$E$4)&lt;=A202)*(IF(ISNUMBER('Test 2 visitor 70'!$C$8:$C$17),'Test 2 visitor 70'!$C$8:$C$17,'Test 2 visitor 70'!$F$4)&gt;=A202))&gt;0,1,0))</f>
        <v/>
      </c>
      <c r="C202">
        <f>IF(B202=0,0,IF(SUMPRODUCT((ISNUMBER('Test 2 visitor 70'!$B$8:$B$17)+ISNUMBER('Test 2 visitor 70'!$C$8:$C$17)&gt;0)*(ISNUMBER('Test 2 visitor 70'!$B$8:$B$17)*('Test 2 visitor 70'!$B$8:$B$17=A202)+ISNUMBER('Test 2 visitor 70'!$C$8:$C$17)*('Test 2 visitor 70'!$C$8:$C$17=A202)&gt;0))&gt;0,0,1))</f>
        <v/>
      </c>
      <c r="D202">
        <f>SUM(B$2:B202)</f>
        <v/>
      </c>
      <c r="E202">
        <f>SUM(C$2:C202)</f>
        <v/>
      </c>
    </row>
    <row r="203">
      <c r="A203" s="9">
        <f>IF(ISNUMBER('Test 2 visitor 70'!$E$4),IF('Test 2 visitor 70'!$E$4+201&lt;='Test 2 visitor 70'!$F$4,'Test 2 visitor 70'!$E$4+201,""),"")</f>
        <v/>
      </c>
      <c r="B203">
        <f>IF(A203="",0,IF(SUMPRODUCT((ISNUMBER('Test 2 visitor 70'!$B$8:$B$17)+ISNUMBER('Test 2 visitor 70'!$C$8:$C$17)&gt;0)*(IF(ISNUMBER('Test 2 visitor 70'!$B$8:$B$17),'Test 2 visitor 70'!$B$8:$B$17,'Test 2 visitor 70'!$E$4)&lt;=A203)*(IF(ISNUMBER('Test 2 visitor 70'!$C$8:$C$17),'Test 2 visitor 70'!$C$8:$C$17,'Test 2 visitor 70'!$F$4)&gt;=A203))&gt;0,1,0))</f>
        <v/>
      </c>
      <c r="C203">
        <f>IF(B203=0,0,IF(SUMPRODUCT((ISNUMBER('Test 2 visitor 70'!$B$8:$B$17)+ISNUMBER('Test 2 visitor 70'!$C$8:$C$17)&gt;0)*(ISNUMBER('Test 2 visitor 70'!$B$8:$B$17)*('Test 2 visitor 70'!$B$8:$B$17=A203)+ISNUMBER('Test 2 visitor 70'!$C$8:$C$17)*('Test 2 visitor 70'!$C$8:$C$17=A203)&gt;0))&gt;0,0,1))</f>
        <v/>
      </c>
      <c r="D203">
        <f>SUM(B$2:B203)</f>
        <v/>
      </c>
      <c r="E203">
        <f>SUM(C$2:C203)</f>
        <v/>
      </c>
    </row>
    <row r="204">
      <c r="A204" s="9">
        <f>IF(ISNUMBER('Test 2 visitor 70'!$E$4),IF('Test 2 visitor 70'!$E$4+202&lt;='Test 2 visitor 70'!$F$4,'Test 2 visitor 70'!$E$4+202,""),"")</f>
        <v/>
      </c>
      <c r="B204">
        <f>IF(A204="",0,IF(SUMPRODUCT((ISNUMBER('Test 2 visitor 70'!$B$8:$B$17)+ISNUMBER('Test 2 visitor 70'!$C$8:$C$17)&gt;0)*(IF(ISNUMBER('Test 2 visitor 70'!$B$8:$B$17),'Test 2 visitor 70'!$B$8:$B$17,'Test 2 visitor 70'!$E$4)&lt;=A204)*(IF(ISNUMBER('Test 2 visitor 70'!$C$8:$C$17),'Test 2 visitor 70'!$C$8:$C$17,'Test 2 visitor 70'!$F$4)&gt;=A204))&gt;0,1,0))</f>
        <v/>
      </c>
      <c r="C204">
        <f>IF(B204=0,0,IF(SUMPRODUCT((ISNUMBER('Test 2 visitor 70'!$B$8:$B$17)+ISNUMBER('Test 2 visitor 70'!$C$8:$C$17)&gt;0)*(ISNUMBER('Test 2 visitor 70'!$B$8:$B$17)*('Test 2 visitor 70'!$B$8:$B$17=A204)+ISNUMBER('Test 2 visitor 70'!$C$8:$C$17)*('Test 2 visitor 70'!$C$8:$C$17=A204)&gt;0))&gt;0,0,1))</f>
        <v/>
      </c>
      <c r="D204">
        <f>SUM(B$2:B204)</f>
        <v/>
      </c>
      <c r="E204">
        <f>SUM(C$2:C204)</f>
        <v/>
      </c>
    </row>
    <row r="205">
      <c r="A205" s="9">
        <f>IF(ISNUMBER('Test 2 visitor 70'!$E$4),IF('Test 2 visitor 70'!$E$4+203&lt;='Test 2 visitor 70'!$F$4,'Test 2 visitor 70'!$E$4+203,""),"")</f>
        <v/>
      </c>
      <c r="B205">
        <f>IF(A205="",0,IF(SUMPRODUCT((ISNUMBER('Test 2 visitor 70'!$B$8:$B$17)+ISNUMBER('Test 2 visitor 70'!$C$8:$C$17)&gt;0)*(IF(ISNUMBER('Test 2 visitor 70'!$B$8:$B$17),'Test 2 visitor 70'!$B$8:$B$17,'Test 2 visitor 70'!$E$4)&lt;=A205)*(IF(ISNUMBER('Test 2 visitor 70'!$C$8:$C$17),'Test 2 visitor 70'!$C$8:$C$17,'Test 2 visitor 70'!$F$4)&gt;=A205))&gt;0,1,0))</f>
        <v/>
      </c>
      <c r="C205">
        <f>IF(B205=0,0,IF(SUMPRODUCT((ISNUMBER('Test 2 visitor 70'!$B$8:$B$17)+ISNUMBER('Test 2 visitor 70'!$C$8:$C$17)&gt;0)*(ISNUMBER('Test 2 visitor 70'!$B$8:$B$17)*('Test 2 visitor 70'!$B$8:$B$17=A205)+ISNUMBER('Test 2 visitor 70'!$C$8:$C$17)*('Test 2 visitor 70'!$C$8:$C$17=A205)&gt;0))&gt;0,0,1))</f>
        <v/>
      </c>
      <c r="D205">
        <f>SUM(B$2:B205)</f>
        <v/>
      </c>
      <c r="E205">
        <f>SUM(C$2:C205)</f>
        <v/>
      </c>
    </row>
    <row r="206">
      <c r="A206" s="9">
        <f>IF(ISNUMBER('Test 2 visitor 70'!$E$4),IF('Test 2 visitor 70'!$E$4+204&lt;='Test 2 visitor 70'!$F$4,'Test 2 visitor 70'!$E$4+204,""),"")</f>
        <v/>
      </c>
      <c r="B206">
        <f>IF(A206="",0,IF(SUMPRODUCT((ISNUMBER('Test 2 visitor 70'!$B$8:$B$17)+ISNUMBER('Test 2 visitor 70'!$C$8:$C$17)&gt;0)*(IF(ISNUMBER('Test 2 visitor 70'!$B$8:$B$17),'Test 2 visitor 70'!$B$8:$B$17,'Test 2 visitor 70'!$E$4)&lt;=A206)*(IF(ISNUMBER('Test 2 visitor 70'!$C$8:$C$17),'Test 2 visitor 70'!$C$8:$C$17,'Test 2 visitor 70'!$F$4)&gt;=A206))&gt;0,1,0))</f>
        <v/>
      </c>
      <c r="C206">
        <f>IF(B206=0,0,IF(SUMPRODUCT((ISNUMBER('Test 2 visitor 70'!$B$8:$B$17)+ISNUMBER('Test 2 visitor 70'!$C$8:$C$17)&gt;0)*(ISNUMBER('Test 2 visitor 70'!$B$8:$B$17)*('Test 2 visitor 70'!$B$8:$B$17=A206)+ISNUMBER('Test 2 visitor 70'!$C$8:$C$17)*('Test 2 visitor 70'!$C$8:$C$17=A206)&gt;0))&gt;0,0,1))</f>
        <v/>
      </c>
      <c r="D206">
        <f>SUM(B$2:B206)</f>
        <v/>
      </c>
      <c r="E206">
        <f>SUM(C$2:C206)</f>
        <v/>
      </c>
    </row>
    <row r="207">
      <c r="A207" s="9">
        <f>IF(ISNUMBER('Test 2 visitor 70'!$E$4),IF('Test 2 visitor 70'!$E$4+205&lt;='Test 2 visitor 70'!$F$4,'Test 2 visitor 70'!$E$4+205,""),"")</f>
        <v/>
      </c>
      <c r="B207">
        <f>IF(A207="",0,IF(SUMPRODUCT((ISNUMBER('Test 2 visitor 70'!$B$8:$B$17)+ISNUMBER('Test 2 visitor 70'!$C$8:$C$17)&gt;0)*(IF(ISNUMBER('Test 2 visitor 70'!$B$8:$B$17),'Test 2 visitor 70'!$B$8:$B$17,'Test 2 visitor 70'!$E$4)&lt;=A207)*(IF(ISNUMBER('Test 2 visitor 70'!$C$8:$C$17),'Test 2 visitor 70'!$C$8:$C$17,'Test 2 visitor 70'!$F$4)&gt;=A207))&gt;0,1,0))</f>
        <v/>
      </c>
      <c r="C207">
        <f>IF(B207=0,0,IF(SUMPRODUCT((ISNUMBER('Test 2 visitor 70'!$B$8:$B$17)+ISNUMBER('Test 2 visitor 70'!$C$8:$C$17)&gt;0)*(ISNUMBER('Test 2 visitor 70'!$B$8:$B$17)*('Test 2 visitor 70'!$B$8:$B$17=A207)+ISNUMBER('Test 2 visitor 70'!$C$8:$C$17)*('Test 2 visitor 70'!$C$8:$C$17=A207)&gt;0))&gt;0,0,1))</f>
        <v/>
      </c>
      <c r="D207">
        <f>SUM(B$2:B207)</f>
        <v/>
      </c>
      <c r="E207">
        <f>SUM(C$2:C207)</f>
        <v/>
      </c>
    </row>
    <row r="208">
      <c r="A208" s="9">
        <f>IF(ISNUMBER('Test 2 visitor 70'!$E$4),IF('Test 2 visitor 70'!$E$4+206&lt;='Test 2 visitor 70'!$F$4,'Test 2 visitor 70'!$E$4+206,""),"")</f>
        <v/>
      </c>
      <c r="B208">
        <f>IF(A208="",0,IF(SUMPRODUCT((ISNUMBER('Test 2 visitor 70'!$B$8:$B$17)+ISNUMBER('Test 2 visitor 70'!$C$8:$C$17)&gt;0)*(IF(ISNUMBER('Test 2 visitor 70'!$B$8:$B$17),'Test 2 visitor 70'!$B$8:$B$17,'Test 2 visitor 70'!$E$4)&lt;=A208)*(IF(ISNUMBER('Test 2 visitor 70'!$C$8:$C$17),'Test 2 visitor 70'!$C$8:$C$17,'Test 2 visitor 70'!$F$4)&gt;=A208))&gt;0,1,0))</f>
        <v/>
      </c>
      <c r="C208">
        <f>IF(B208=0,0,IF(SUMPRODUCT((ISNUMBER('Test 2 visitor 70'!$B$8:$B$17)+ISNUMBER('Test 2 visitor 70'!$C$8:$C$17)&gt;0)*(ISNUMBER('Test 2 visitor 70'!$B$8:$B$17)*('Test 2 visitor 70'!$B$8:$B$17=A208)+ISNUMBER('Test 2 visitor 70'!$C$8:$C$17)*('Test 2 visitor 70'!$C$8:$C$17=A208)&gt;0))&gt;0,0,1))</f>
        <v/>
      </c>
      <c r="D208">
        <f>SUM(B$2:B208)</f>
        <v/>
      </c>
      <c r="E208">
        <f>SUM(C$2:C208)</f>
        <v/>
      </c>
    </row>
    <row r="209">
      <c r="A209" s="9">
        <f>IF(ISNUMBER('Test 2 visitor 70'!$E$4),IF('Test 2 visitor 70'!$E$4+207&lt;='Test 2 visitor 70'!$F$4,'Test 2 visitor 70'!$E$4+207,""),"")</f>
        <v/>
      </c>
      <c r="B209">
        <f>IF(A209="",0,IF(SUMPRODUCT((ISNUMBER('Test 2 visitor 70'!$B$8:$B$17)+ISNUMBER('Test 2 visitor 70'!$C$8:$C$17)&gt;0)*(IF(ISNUMBER('Test 2 visitor 70'!$B$8:$B$17),'Test 2 visitor 70'!$B$8:$B$17,'Test 2 visitor 70'!$E$4)&lt;=A209)*(IF(ISNUMBER('Test 2 visitor 70'!$C$8:$C$17),'Test 2 visitor 70'!$C$8:$C$17,'Test 2 visitor 70'!$F$4)&gt;=A209))&gt;0,1,0))</f>
        <v/>
      </c>
      <c r="C209">
        <f>IF(B209=0,0,IF(SUMPRODUCT((ISNUMBER('Test 2 visitor 70'!$B$8:$B$17)+ISNUMBER('Test 2 visitor 70'!$C$8:$C$17)&gt;0)*(ISNUMBER('Test 2 visitor 70'!$B$8:$B$17)*('Test 2 visitor 70'!$B$8:$B$17=A209)+ISNUMBER('Test 2 visitor 70'!$C$8:$C$17)*('Test 2 visitor 70'!$C$8:$C$17=A209)&gt;0))&gt;0,0,1))</f>
        <v/>
      </c>
      <c r="D209">
        <f>SUM(B$2:B209)</f>
        <v/>
      </c>
      <c r="E209">
        <f>SUM(C$2:C209)</f>
        <v/>
      </c>
    </row>
    <row r="210">
      <c r="A210" s="9">
        <f>IF(ISNUMBER('Test 2 visitor 70'!$E$4),IF('Test 2 visitor 70'!$E$4+208&lt;='Test 2 visitor 70'!$F$4,'Test 2 visitor 70'!$E$4+208,""),"")</f>
        <v/>
      </c>
      <c r="B210">
        <f>IF(A210="",0,IF(SUMPRODUCT((ISNUMBER('Test 2 visitor 70'!$B$8:$B$17)+ISNUMBER('Test 2 visitor 70'!$C$8:$C$17)&gt;0)*(IF(ISNUMBER('Test 2 visitor 70'!$B$8:$B$17),'Test 2 visitor 70'!$B$8:$B$17,'Test 2 visitor 70'!$E$4)&lt;=A210)*(IF(ISNUMBER('Test 2 visitor 70'!$C$8:$C$17),'Test 2 visitor 70'!$C$8:$C$17,'Test 2 visitor 70'!$F$4)&gt;=A210))&gt;0,1,0))</f>
        <v/>
      </c>
      <c r="C210">
        <f>IF(B210=0,0,IF(SUMPRODUCT((ISNUMBER('Test 2 visitor 70'!$B$8:$B$17)+ISNUMBER('Test 2 visitor 70'!$C$8:$C$17)&gt;0)*(ISNUMBER('Test 2 visitor 70'!$B$8:$B$17)*('Test 2 visitor 70'!$B$8:$B$17=A210)+ISNUMBER('Test 2 visitor 70'!$C$8:$C$17)*('Test 2 visitor 70'!$C$8:$C$17=A210)&gt;0))&gt;0,0,1))</f>
        <v/>
      </c>
      <c r="D210">
        <f>SUM(B$2:B210)</f>
        <v/>
      </c>
      <c r="E210">
        <f>SUM(C$2:C210)</f>
        <v/>
      </c>
    </row>
    <row r="211">
      <c r="A211" s="9">
        <f>IF(ISNUMBER('Test 2 visitor 70'!$E$4),IF('Test 2 visitor 70'!$E$4+209&lt;='Test 2 visitor 70'!$F$4,'Test 2 visitor 70'!$E$4+209,""),"")</f>
        <v/>
      </c>
      <c r="B211">
        <f>IF(A211="",0,IF(SUMPRODUCT((ISNUMBER('Test 2 visitor 70'!$B$8:$B$17)+ISNUMBER('Test 2 visitor 70'!$C$8:$C$17)&gt;0)*(IF(ISNUMBER('Test 2 visitor 70'!$B$8:$B$17),'Test 2 visitor 70'!$B$8:$B$17,'Test 2 visitor 70'!$E$4)&lt;=A211)*(IF(ISNUMBER('Test 2 visitor 70'!$C$8:$C$17),'Test 2 visitor 70'!$C$8:$C$17,'Test 2 visitor 70'!$F$4)&gt;=A211))&gt;0,1,0))</f>
        <v/>
      </c>
      <c r="C211">
        <f>IF(B211=0,0,IF(SUMPRODUCT((ISNUMBER('Test 2 visitor 70'!$B$8:$B$17)+ISNUMBER('Test 2 visitor 70'!$C$8:$C$17)&gt;0)*(ISNUMBER('Test 2 visitor 70'!$B$8:$B$17)*('Test 2 visitor 70'!$B$8:$B$17=A211)+ISNUMBER('Test 2 visitor 70'!$C$8:$C$17)*('Test 2 visitor 70'!$C$8:$C$17=A211)&gt;0))&gt;0,0,1))</f>
        <v/>
      </c>
      <c r="D211">
        <f>SUM(B$2:B211)</f>
        <v/>
      </c>
      <c r="E211">
        <f>SUM(C$2:C211)</f>
        <v/>
      </c>
    </row>
    <row r="212">
      <c r="A212" s="9">
        <f>IF(ISNUMBER('Test 2 visitor 70'!$E$4),IF('Test 2 visitor 70'!$E$4+210&lt;='Test 2 visitor 70'!$F$4,'Test 2 visitor 70'!$E$4+210,""),"")</f>
        <v/>
      </c>
      <c r="B212">
        <f>IF(A212="",0,IF(SUMPRODUCT((ISNUMBER('Test 2 visitor 70'!$B$8:$B$17)+ISNUMBER('Test 2 visitor 70'!$C$8:$C$17)&gt;0)*(IF(ISNUMBER('Test 2 visitor 70'!$B$8:$B$17),'Test 2 visitor 70'!$B$8:$B$17,'Test 2 visitor 70'!$E$4)&lt;=A212)*(IF(ISNUMBER('Test 2 visitor 70'!$C$8:$C$17),'Test 2 visitor 70'!$C$8:$C$17,'Test 2 visitor 70'!$F$4)&gt;=A212))&gt;0,1,0))</f>
        <v/>
      </c>
      <c r="C212">
        <f>IF(B212=0,0,IF(SUMPRODUCT((ISNUMBER('Test 2 visitor 70'!$B$8:$B$17)+ISNUMBER('Test 2 visitor 70'!$C$8:$C$17)&gt;0)*(ISNUMBER('Test 2 visitor 70'!$B$8:$B$17)*('Test 2 visitor 70'!$B$8:$B$17=A212)+ISNUMBER('Test 2 visitor 70'!$C$8:$C$17)*('Test 2 visitor 70'!$C$8:$C$17=A212)&gt;0))&gt;0,0,1))</f>
        <v/>
      </c>
      <c r="D212">
        <f>SUM(B$2:B212)</f>
        <v/>
      </c>
      <c r="E212">
        <f>SUM(C$2:C212)</f>
        <v/>
      </c>
    </row>
    <row r="213">
      <c r="A213" s="9">
        <f>IF(ISNUMBER('Test 2 visitor 70'!$E$4),IF('Test 2 visitor 70'!$E$4+211&lt;='Test 2 visitor 70'!$F$4,'Test 2 visitor 70'!$E$4+211,""),"")</f>
        <v/>
      </c>
      <c r="B213">
        <f>IF(A213="",0,IF(SUMPRODUCT((ISNUMBER('Test 2 visitor 70'!$B$8:$B$17)+ISNUMBER('Test 2 visitor 70'!$C$8:$C$17)&gt;0)*(IF(ISNUMBER('Test 2 visitor 70'!$B$8:$B$17),'Test 2 visitor 70'!$B$8:$B$17,'Test 2 visitor 70'!$E$4)&lt;=A213)*(IF(ISNUMBER('Test 2 visitor 70'!$C$8:$C$17),'Test 2 visitor 70'!$C$8:$C$17,'Test 2 visitor 70'!$F$4)&gt;=A213))&gt;0,1,0))</f>
        <v/>
      </c>
      <c r="C213">
        <f>IF(B213=0,0,IF(SUMPRODUCT((ISNUMBER('Test 2 visitor 70'!$B$8:$B$17)+ISNUMBER('Test 2 visitor 70'!$C$8:$C$17)&gt;0)*(ISNUMBER('Test 2 visitor 70'!$B$8:$B$17)*('Test 2 visitor 70'!$B$8:$B$17=A213)+ISNUMBER('Test 2 visitor 70'!$C$8:$C$17)*('Test 2 visitor 70'!$C$8:$C$17=A213)&gt;0))&gt;0,0,1))</f>
        <v/>
      </c>
      <c r="D213">
        <f>SUM(B$2:B213)</f>
        <v/>
      </c>
      <c r="E213">
        <f>SUM(C$2:C213)</f>
        <v/>
      </c>
    </row>
    <row r="214">
      <c r="A214" s="9">
        <f>IF(ISNUMBER('Test 2 visitor 70'!$E$4),IF('Test 2 visitor 70'!$E$4+212&lt;='Test 2 visitor 70'!$F$4,'Test 2 visitor 70'!$E$4+212,""),"")</f>
        <v/>
      </c>
      <c r="B214">
        <f>IF(A214="",0,IF(SUMPRODUCT((ISNUMBER('Test 2 visitor 70'!$B$8:$B$17)+ISNUMBER('Test 2 visitor 70'!$C$8:$C$17)&gt;0)*(IF(ISNUMBER('Test 2 visitor 70'!$B$8:$B$17),'Test 2 visitor 70'!$B$8:$B$17,'Test 2 visitor 70'!$E$4)&lt;=A214)*(IF(ISNUMBER('Test 2 visitor 70'!$C$8:$C$17),'Test 2 visitor 70'!$C$8:$C$17,'Test 2 visitor 70'!$F$4)&gt;=A214))&gt;0,1,0))</f>
        <v/>
      </c>
      <c r="C214">
        <f>IF(B214=0,0,IF(SUMPRODUCT((ISNUMBER('Test 2 visitor 70'!$B$8:$B$17)+ISNUMBER('Test 2 visitor 70'!$C$8:$C$17)&gt;0)*(ISNUMBER('Test 2 visitor 70'!$B$8:$B$17)*('Test 2 visitor 70'!$B$8:$B$17=A214)+ISNUMBER('Test 2 visitor 70'!$C$8:$C$17)*('Test 2 visitor 70'!$C$8:$C$17=A214)&gt;0))&gt;0,0,1))</f>
        <v/>
      </c>
      <c r="D214">
        <f>SUM(B$2:B214)</f>
        <v/>
      </c>
      <c r="E214">
        <f>SUM(C$2:C214)</f>
        <v/>
      </c>
    </row>
    <row r="215">
      <c r="A215" s="9">
        <f>IF(ISNUMBER('Test 2 visitor 70'!$E$4),IF('Test 2 visitor 70'!$E$4+213&lt;='Test 2 visitor 70'!$F$4,'Test 2 visitor 70'!$E$4+213,""),"")</f>
        <v/>
      </c>
      <c r="B215">
        <f>IF(A215="",0,IF(SUMPRODUCT((ISNUMBER('Test 2 visitor 70'!$B$8:$B$17)+ISNUMBER('Test 2 visitor 70'!$C$8:$C$17)&gt;0)*(IF(ISNUMBER('Test 2 visitor 70'!$B$8:$B$17),'Test 2 visitor 70'!$B$8:$B$17,'Test 2 visitor 70'!$E$4)&lt;=A215)*(IF(ISNUMBER('Test 2 visitor 70'!$C$8:$C$17),'Test 2 visitor 70'!$C$8:$C$17,'Test 2 visitor 70'!$F$4)&gt;=A215))&gt;0,1,0))</f>
        <v/>
      </c>
      <c r="C215">
        <f>IF(B215=0,0,IF(SUMPRODUCT((ISNUMBER('Test 2 visitor 70'!$B$8:$B$17)+ISNUMBER('Test 2 visitor 70'!$C$8:$C$17)&gt;0)*(ISNUMBER('Test 2 visitor 70'!$B$8:$B$17)*('Test 2 visitor 70'!$B$8:$B$17=A215)+ISNUMBER('Test 2 visitor 70'!$C$8:$C$17)*('Test 2 visitor 70'!$C$8:$C$17=A215)&gt;0))&gt;0,0,1))</f>
        <v/>
      </c>
      <c r="D215">
        <f>SUM(B$2:B215)</f>
        <v/>
      </c>
      <c r="E215">
        <f>SUM(C$2:C215)</f>
        <v/>
      </c>
    </row>
    <row r="216">
      <c r="A216" s="9">
        <f>IF(ISNUMBER('Test 2 visitor 70'!$E$4),IF('Test 2 visitor 70'!$E$4+214&lt;='Test 2 visitor 70'!$F$4,'Test 2 visitor 70'!$E$4+214,""),"")</f>
        <v/>
      </c>
      <c r="B216">
        <f>IF(A216="",0,IF(SUMPRODUCT((ISNUMBER('Test 2 visitor 70'!$B$8:$B$17)+ISNUMBER('Test 2 visitor 70'!$C$8:$C$17)&gt;0)*(IF(ISNUMBER('Test 2 visitor 70'!$B$8:$B$17),'Test 2 visitor 70'!$B$8:$B$17,'Test 2 visitor 70'!$E$4)&lt;=A216)*(IF(ISNUMBER('Test 2 visitor 70'!$C$8:$C$17),'Test 2 visitor 70'!$C$8:$C$17,'Test 2 visitor 70'!$F$4)&gt;=A216))&gt;0,1,0))</f>
        <v/>
      </c>
      <c r="C216">
        <f>IF(B216=0,0,IF(SUMPRODUCT((ISNUMBER('Test 2 visitor 70'!$B$8:$B$17)+ISNUMBER('Test 2 visitor 70'!$C$8:$C$17)&gt;0)*(ISNUMBER('Test 2 visitor 70'!$B$8:$B$17)*('Test 2 visitor 70'!$B$8:$B$17=A216)+ISNUMBER('Test 2 visitor 70'!$C$8:$C$17)*('Test 2 visitor 70'!$C$8:$C$17=A216)&gt;0))&gt;0,0,1))</f>
        <v/>
      </c>
      <c r="D216">
        <f>SUM(B$2:B216)</f>
        <v/>
      </c>
      <c r="E216">
        <f>SUM(C$2:C216)</f>
        <v/>
      </c>
    </row>
    <row r="217">
      <c r="A217" s="9">
        <f>IF(ISNUMBER('Test 2 visitor 70'!$E$4),IF('Test 2 visitor 70'!$E$4+215&lt;='Test 2 visitor 70'!$F$4,'Test 2 visitor 70'!$E$4+215,""),"")</f>
        <v/>
      </c>
      <c r="B217">
        <f>IF(A217="",0,IF(SUMPRODUCT((ISNUMBER('Test 2 visitor 70'!$B$8:$B$17)+ISNUMBER('Test 2 visitor 70'!$C$8:$C$17)&gt;0)*(IF(ISNUMBER('Test 2 visitor 70'!$B$8:$B$17),'Test 2 visitor 70'!$B$8:$B$17,'Test 2 visitor 70'!$E$4)&lt;=A217)*(IF(ISNUMBER('Test 2 visitor 70'!$C$8:$C$17),'Test 2 visitor 70'!$C$8:$C$17,'Test 2 visitor 70'!$F$4)&gt;=A217))&gt;0,1,0))</f>
        <v/>
      </c>
      <c r="C217">
        <f>IF(B217=0,0,IF(SUMPRODUCT((ISNUMBER('Test 2 visitor 70'!$B$8:$B$17)+ISNUMBER('Test 2 visitor 70'!$C$8:$C$17)&gt;0)*(ISNUMBER('Test 2 visitor 70'!$B$8:$B$17)*('Test 2 visitor 70'!$B$8:$B$17=A217)+ISNUMBER('Test 2 visitor 70'!$C$8:$C$17)*('Test 2 visitor 70'!$C$8:$C$17=A217)&gt;0))&gt;0,0,1))</f>
        <v/>
      </c>
      <c r="D217">
        <f>SUM(B$2:B217)</f>
        <v/>
      </c>
      <c r="E217">
        <f>SUM(C$2:C217)</f>
        <v/>
      </c>
    </row>
    <row r="218">
      <c r="A218" s="9">
        <f>IF(ISNUMBER('Test 2 visitor 70'!$E$4),IF('Test 2 visitor 70'!$E$4+216&lt;='Test 2 visitor 70'!$F$4,'Test 2 visitor 70'!$E$4+216,""),"")</f>
        <v/>
      </c>
      <c r="B218">
        <f>IF(A218="",0,IF(SUMPRODUCT((ISNUMBER('Test 2 visitor 70'!$B$8:$B$17)+ISNUMBER('Test 2 visitor 70'!$C$8:$C$17)&gt;0)*(IF(ISNUMBER('Test 2 visitor 70'!$B$8:$B$17),'Test 2 visitor 70'!$B$8:$B$17,'Test 2 visitor 70'!$E$4)&lt;=A218)*(IF(ISNUMBER('Test 2 visitor 70'!$C$8:$C$17),'Test 2 visitor 70'!$C$8:$C$17,'Test 2 visitor 70'!$F$4)&gt;=A218))&gt;0,1,0))</f>
        <v/>
      </c>
      <c r="C218">
        <f>IF(B218=0,0,IF(SUMPRODUCT((ISNUMBER('Test 2 visitor 70'!$B$8:$B$17)+ISNUMBER('Test 2 visitor 70'!$C$8:$C$17)&gt;0)*(ISNUMBER('Test 2 visitor 70'!$B$8:$B$17)*('Test 2 visitor 70'!$B$8:$B$17=A218)+ISNUMBER('Test 2 visitor 70'!$C$8:$C$17)*('Test 2 visitor 70'!$C$8:$C$17=A218)&gt;0))&gt;0,0,1))</f>
        <v/>
      </c>
      <c r="D218">
        <f>SUM(B$2:B218)</f>
        <v/>
      </c>
      <c r="E218">
        <f>SUM(C$2:C218)</f>
        <v/>
      </c>
    </row>
    <row r="219">
      <c r="A219" s="9">
        <f>IF(ISNUMBER('Test 2 visitor 70'!$E$4),IF('Test 2 visitor 70'!$E$4+217&lt;='Test 2 visitor 70'!$F$4,'Test 2 visitor 70'!$E$4+217,""),"")</f>
        <v/>
      </c>
      <c r="B219">
        <f>IF(A219="",0,IF(SUMPRODUCT((ISNUMBER('Test 2 visitor 70'!$B$8:$B$17)+ISNUMBER('Test 2 visitor 70'!$C$8:$C$17)&gt;0)*(IF(ISNUMBER('Test 2 visitor 70'!$B$8:$B$17),'Test 2 visitor 70'!$B$8:$B$17,'Test 2 visitor 70'!$E$4)&lt;=A219)*(IF(ISNUMBER('Test 2 visitor 70'!$C$8:$C$17),'Test 2 visitor 70'!$C$8:$C$17,'Test 2 visitor 70'!$F$4)&gt;=A219))&gt;0,1,0))</f>
        <v/>
      </c>
      <c r="C219">
        <f>IF(B219=0,0,IF(SUMPRODUCT((ISNUMBER('Test 2 visitor 70'!$B$8:$B$17)+ISNUMBER('Test 2 visitor 70'!$C$8:$C$17)&gt;0)*(ISNUMBER('Test 2 visitor 70'!$B$8:$B$17)*('Test 2 visitor 70'!$B$8:$B$17=A219)+ISNUMBER('Test 2 visitor 70'!$C$8:$C$17)*('Test 2 visitor 70'!$C$8:$C$17=A219)&gt;0))&gt;0,0,1))</f>
        <v/>
      </c>
      <c r="D219">
        <f>SUM(B$2:B219)</f>
        <v/>
      </c>
      <c r="E219">
        <f>SUM(C$2:C219)</f>
        <v/>
      </c>
    </row>
    <row r="220">
      <c r="A220" s="9">
        <f>IF(ISNUMBER('Test 2 visitor 70'!$E$4),IF('Test 2 visitor 70'!$E$4+218&lt;='Test 2 visitor 70'!$F$4,'Test 2 visitor 70'!$E$4+218,""),"")</f>
        <v/>
      </c>
      <c r="B220">
        <f>IF(A220="",0,IF(SUMPRODUCT((ISNUMBER('Test 2 visitor 70'!$B$8:$B$17)+ISNUMBER('Test 2 visitor 70'!$C$8:$C$17)&gt;0)*(IF(ISNUMBER('Test 2 visitor 70'!$B$8:$B$17),'Test 2 visitor 70'!$B$8:$B$17,'Test 2 visitor 70'!$E$4)&lt;=A220)*(IF(ISNUMBER('Test 2 visitor 70'!$C$8:$C$17),'Test 2 visitor 70'!$C$8:$C$17,'Test 2 visitor 70'!$F$4)&gt;=A220))&gt;0,1,0))</f>
        <v/>
      </c>
      <c r="C220">
        <f>IF(B220=0,0,IF(SUMPRODUCT((ISNUMBER('Test 2 visitor 70'!$B$8:$B$17)+ISNUMBER('Test 2 visitor 70'!$C$8:$C$17)&gt;0)*(ISNUMBER('Test 2 visitor 70'!$B$8:$B$17)*('Test 2 visitor 70'!$B$8:$B$17=A220)+ISNUMBER('Test 2 visitor 70'!$C$8:$C$17)*('Test 2 visitor 70'!$C$8:$C$17=A220)&gt;0))&gt;0,0,1))</f>
        <v/>
      </c>
      <c r="D220">
        <f>SUM(B$2:B220)</f>
        <v/>
      </c>
      <c r="E220">
        <f>SUM(C$2:C220)</f>
        <v/>
      </c>
    </row>
    <row r="221">
      <c r="A221" s="9">
        <f>IF(ISNUMBER('Test 2 visitor 70'!$E$4),IF('Test 2 visitor 70'!$E$4+219&lt;='Test 2 visitor 70'!$F$4,'Test 2 visitor 70'!$E$4+219,""),"")</f>
        <v/>
      </c>
      <c r="B221">
        <f>IF(A221="",0,IF(SUMPRODUCT((ISNUMBER('Test 2 visitor 70'!$B$8:$B$17)+ISNUMBER('Test 2 visitor 70'!$C$8:$C$17)&gt;0)*(IF(ISNUMBER('Test 2 visitor 70'!$B$8:$B$17),'Test 2 visitor 70'!$B$8:$B$17,'Test 2 visitor 70'!$E$4)&lt;=A221)*(IF(ISNUMBER('Test 2 visitor 70'!$C$8:$C$17),'Test 2 visitor 70'!$C$8:$C$17,'Test 2 visitor 70'!$F$4)&gt;=A221))&gt;0,1,0))</f>
        <v/>
      </c>
      <c r="C221">
        <f>IF(B221=0,0,IF(SUMPRODUCT((ISNUMBER('Test 2 visitor 70'!$B$8:$B$17)+ISNUMBER('Test 2 visitor 70'!$C$8:$C$17)&gt;0)*(ISNUMBER('Test 2 visitor 70'!$B$8:$B$17)*('Test 2 visitor 70'!$B$8:$B$17=A221)+ISNUMBER('Test 2 visitor 70'!$C$8:$C$17)*('Test 2 visitor 70'!$C$8:$C$17=A221)&gt;0))&gt;0,0,1))</f>
        <v/>
      </c>
      <c r="D221">
        <f>SUM(B$2:B221)</f>
        <v/>
      </c>
      <c r="E221">
        <f>SUM(C$2:C221)</f>
        <v/>
      </c>
    </row>
    <row r="222">
      <c r="A222" s="9">
        <f>IF(ISNUMBER('Test 2 visitor 70'!$E$4),IF('Test 2 visitor 70'!$E$4+220&lt;='Test 2 visitor 70'!$F$4,'Test 2 visitor 70'!$E$4+220,""),"")</f>
        <v/>
      </c>
      <c r="B222">
        <f>IF(A222="",0,IF(SUMPRODUCT((ISNUMBER('Test 2 visitor 70'!$B$8:$B$17)+ISNUMBER('Test 2 visitor 70'!$C$8:$C$17)&gt;0)*(IF(ISNUMBER('Test 2 visitor 70'!$B$8:$B$17),'Test 2 visitor 70'!$B$8:$B$17,'Test 2 visitor 70'!$E$4)&lt;=A222)*(IF(ISNUMBER('Test 2 visitor 70'!$C$8:$C$17),'Test 2 visitor 70'!$C$8:$C$17,'Test 2 visitor 70'!$F$4)&gt;=A222))&gt;0,1,0))</f>
        <v/>
      </c>
      <c r="C222">
        <f>IF(B222=0,0,IF(SUMPRODUCT((ISNUMBER('Test 2 visitor 70'!$B$8:$B$17)+ISNUMBER('Test 2 visitor 70'!$C$8:$C$17)&gt;0)*(ISNUMBER('Test 2 visitor 70'!$B$8:$B$17)*('Test 2 visitor 70'!$B$8:$B$17=A222)+ISNUMBER('Test 2 visitor 70'!$C$8:$C$17)*('Test 2 visitor 70'!$C$8:$C$17=A222)&gt;0))&gt;0,0,1))</f>
        <v/>
      </c>
      <c r="D222">
        <f>SUM(B$2:B222)</f>
        <v/>
      </c>
      <c r="E222">
        <f>SUM(C$2:C222)</f>
        <v/>
      </c>
    </row>
    <row r="223">
      <c r="A223" s="9">
        <f>IF(ISNUMBER('Test 2 visitor 70'!$E$4),IF('Test 2 visitor 70'!$E$4+221&lt;='Test 2 visitor 70'!$F$4,'Test 2 visitor 70'!$E$4+221,""),"")</f>
        <v/>
      </c>
      <c r="B223">
        <f>IF(A223="",0,IF(SUMPRODUCT((ISNUMBER('Test 2 visitor 70'!$B$8:$B$17)+ISNUMBER('Test 2 visitor 70'!$C$8:$C$17)&gt;0)*(IF(ISNUMBER('Test 2 visitor 70'!$B$8:$B$17),'Test 2 visitor 70'!$B$8:$B$17,'Test 2 visitor 70'!$E$4)&lt;=A223)*(IF(ISNUMBER('Test 2 visitor 70'!$C$8:$C$17),'Test 2 visitor 70'!$C$8:$C$17,'Test 2 visitor 70'!$F$4)&gt;=A223))&gt;0,1,0))</f>
        <v/>
      </c>
      <c r="C223">
        <f>IF(B223=0,0,IF(SUMPRODUCT((ISNUMBER('Test 2 visitor 70'!$B$8:$B$17)+ISNUMBER('Test 2 visitor 70'!$C$8:$C$17)&gt;0)*(ISNUMBER('Test 2 visitor 70'!$B$8:$B$17)*('Test 2 visitor 70'!$B$8:$B$17=A223)+ISNUMBER('Test 2 visitor 70'!$C$8:$C$17)*('Test 2 visitor 70'!$C$8:$C$17=A223)&gt;0))&gt;0,0,1))</f>
        <v/>
      </c>
      <c r="D223">
        <f>SUM(B$2:B223)</f>
        <v/>
      </c>
      <c r="E223">
        <f>SUM(C$2:C223)</f>
        <v/>
      </c>
    </row>
    <row r="224">
      <c r="A224" s="9">
        <f>IF(ISNUMBER('Test 2 visitor 70'!$E$4),IF('Test 2 visitor 70'!$E$4+222&lt;='Test 2 visitor 70'!$F$4,'Test 2 visitor 70'!$E$4+222,""),"")</f>
        <v/>
      </c>
      <c r="B224">
        <f>IF(A224="",0,IF(SUMPRODUCT((ISNUMBER('Test 2 visitor 70'!$B$8:$B$17)+ISNUMBER('Test 2 visitor 70'!$C$8:$C$17)&gt;0)*(IF(ISNUMBER('Test 2 visitor 70'!$B$8:$B$17),'Test 2 visitor 70'!$B$8:$B$17,'Test 2 visitor 70'!$E$4)&lt;=A224)*(IF(ISNUMBER('Test 2 visitor 70'!$C$8:$C$17),'Test 2 visitor 70'!$C$8:$C$17,'Test 2 visitor 70'!$F$4)&gt;=A224))&gt;0,1,0))</f>
        <v/>
      </c>
      <c r="C224">
        <f>IF(B224=0,0,IF(SUMPRODUCT((ISNUMBER('Test 2 visitor 70'!$B$8:$B$17)+ISNUMBER('Test 2 visitor 70'!$C$8:$C$17)&gt;0)*(ISNUMBER('Test 2 visitor 70'!$B$8:$B$17)*('Test 2 visitor 70'!$B$8:$B$17=A224)+ISNUMBER('Test 2 visitor 70'!$C$8:$C$17)*('Test 2 visitor 70'!$C$8:$C$17=A224)&gt;0))&gt;0,0,1))</f>
        <v/>
      </c>
      <c r="D224">
        <f>SUM(B$2:B224)</f>
        <v/>
      </c>
      <c r="E224">
        <f>SUM(C$2:C224)</f>
        <v/>
      </c>
    </row>
    <row r="225">
      <c r="A225" s="9">
        <f>IF(ISNUMBER('Test 2 visitor 70'!$E$4),IF('Test 2 visitor 70'!$E$4+223&lt;='Test 2 visitor 70'!$F$4,'Test 2 visitor 70'!$E$4+223,""),"")</f>
        <v/>
      </c>
      <c r="B225">
        <f>IF(A225="",0,IF(SUMPRODUCT((ISNUMBER('Test 2 visitor 70'!$B$8:$B$17)+ISNUMBER('Test 2 visitor 70'!$C$8:$C$17)&gt;0)*(IF(ISNUMBER('Test 2 visitor 70'!$B$8:$B$17),'Test 2 visitor 70'!$B$8:$B$17,'Test 2 visitor 70'!$E$4)&lt;=A225)*(IF(ISNUMBER('Test 2 visitor 70'!$C$8:$C$17),'Test 2 visitor 70'!$C$8:$C$17,'Test 2 visitor 70'!$F$4)&gt;=A225))&gt;0,1,0))</f>
        <v/>
      </c>
      <c r="C225">
        <f>IF(B225=0,0,IF(SUMPRODUCT((ISNUMBER('Test 2 visitor 70'!$B$8:$B$17)+ISNUMBER('Test 2 visitor 70'!$C$8:$C$17)&gt;0)*(ISNUMBER('Test 2 visitor 70'!$B$8:$B$17)*('Test 2 visitor 70'!$B$8:$B$17=A225)+ISNUMBER('Test 2 visitor 70'!$C$8:$C$17)*('Test 2 visitor 70'!$C$8:$C$17=A225)&gt;0))&gt;0,0,1))</f>
        <v/>
      </c>
      <c r="D225">
        <f>SUM(B$2:B225)</f>
        <v/>
      </c>
      <c r="E225">
        <f>SUM(C$2:C225)</f>
        <v/>
      </c>
    </row>
    <row r="226">
      <c r="A226" s="9">
        <f>IF(ISNUMBER('Test 2 visitor 70'!$E$4),IF('Test 2 visitor 70'!$E$4+224&lt;='Test 2 visitor 70'!$F$4,'Test 2 visitor 70'!$E$4+224,""),"")</f>
        <v/>
      </c>
      <c r="B226">
        <f>IF(A226="",0,IF(SUMPRODUCT((ISNUMBER('Test 2 visitor 70'!$B$8:$B$17)+ISNUMBER('Test 2 visitor 70'!$C$8:$C$17)&gt;0)*(IF(ISNUMBER('Test 2 visitor 70'!$B$8:$B$17),'Test 2 visitor 70'!$B$8:$B$17,'Test 2 visitor 70'!$E$4)&lt;=A226)*(IF(ISNUMBER('Test 2 visitor 70'!$C$8:$C$17),'Test 2 visitor 70'!$C$8:$C$17,'Test 2 visitor 70'!$F$4)&gt;=A226))&gt;0,1,0))</f>
        <v/>
      </c>
      <c r="C226">
        <f>IF(B226=0,0,IF(SUMPRODUCT((ISNUMBER('Test 2 visitor 70'!$B$8:$B$17)+ISNUMBER('Test 2 visitor 70'!$C$8:$C$17)&gt;0)*(ISNUMBER('Test 2 visitor 70'!$B$8:$B$17)*('Test 2 visitor 70'!$B$8:$B$17=A226)+ISNUMBER('Test 2 visitor 70'!$C$8:$C$17)*('Test 2 visitor 70'!$C$8:$C$17=A226)&gt;0))&gt;0,0,1))</f>
        <v/>
      </c>
      <c r="D226">
        <f>SUM(B$2:B226)</f>
        <v/>
      </c>
      <c r="E226">
        <f>SUM(C$2:C226)</f>
        <v/>
      </c>
    </row>
    <row r="227">
      <c r="A227" s="9">
        <f>IF(ISNUMBER('Test 2 visitor 70'!$E$4),IF('Test 2 visitor 70'!$E$4+225&lt;='Test 2 visitor 70'!$F$4,'Test 2 visitor 70'!$E$4+225,""),"")</f>
        <v/>
      </c>
      <c r="B227">
        <f>IF(A227="",0,IF(SUMPRODUCT((ISNUMBER('Test 2 visitor 70'!$B$8:$B$17)+ISNUMBER('Test 2 visitor 70'!$C$8:$C$17)&gt;0)*(IF(ISNUMBER('Test 2 visitor 70'!$B$8:$B$17),'Test 2 visitor 70'!$B$8:$B$17,'Test 2 visitor 70'!$E$4)&lt;=A227)*(IF(ISNUMBER('Test 2 visitor 70'!$C$8:$C$17),'Test 2 visitor 70'!$C$8:$C$17,'Test 2 visitor 70'!$F$4)&gt;=A227))&gt;0,1,0))</f>
        <v/>
      </c>
      <c r="C227">
        <f>IF(B227=0,0,IF(SUMPRODUCT((ISNUMBER('Test 2 visitor 70'!$B$8:$B$17)+ISNUMBER('Test 2 visitor 70'!$C$8:$C$17)&gt;0)*(ISNUMBER('Test 2 visitor 70'!$B$8:$B$17)*('Test 2 visitor 70'!$B$8:$B$17=A227)+ISNUMBER('Test 2 visitor 70'!$C$8:$C$17)*('Test 2 visitor 70'!$C$8:$C$17=A227)&gt;0))&gt;0,0,1))</f>
        <v/>
      </c>
      <c r="D227">
        <f>SUM(B$2:B227)</f>
        <v/>
      </c>
      <c r="E227">
        <f>SUM(C$2:C227)</f>
        <v/>
      </c>
    </row>
    <row r="228">
      <c r="A228" s="9">
        <f>IF(ISNUMBER('Test 2 visitor 70'!$E$4),IF('Test 2 visitor 70'!$E$4+226&lt;='Test 2 visitor 70'!$F$4,'Test 2 visitor 70'!$E$4+226,""),"")</f>
        <v/>
      </c>
      <c r="B228">
        <f>IF(A228="",0,IF(SUMPRODUCT((ISNUMBER('Test 2 visitor 70'!$B$8:$B$17)+ISNUMBER('Test 2 visitor 70'!$C$8:$C$17)&gt;0)*(IF(ISNUMBER('Test 2 visitor 70'!$B$8:$B$17),'Test 2 visitor 70'!$B$8:$B$17,'Test 2 visitor 70'!$E$4)&lt;=A228)*(IF(ISNUMBER('Test 2 visitor 70'!$C$8:$C$17),'Test 2 visitor 70'!$C$8:$C$17,'Test 2 visitor 70'!$F$4)&gt;=A228))&gt;0,1,0))</f>
        <v/>
      </c>
      <c r="C228">
        <f>IF(B228=0,0,IF(SUMPRODUCT((ISNUMBER('Test 2 visitor 70'!$B$8:$B$17)+ISNUMBER('Test 2 visitor 70'!$C$8:$C$17)&gt;0)*(ISNUMBER('Test 2 visitor 70'!$B$8:$B$17)*('Test 2 visitor 70'!$B$8:$B$17=A228)+ISNUMBER('Test 2 visitor 70'!$C$8:$C$17)*('Test 2 visitor 70'!$C$8:$C$17=A228)&gt;0))&gt;0,0,1))</f>
        <v/>
      </c>
      <c r="D228">
        <f>SUM(B$2:B228)</f>
        <v/>
      </c>
      <c r="E228">
        <f>SUM(C$2:C228)</f>
        <v/>
      </c>
    </row>
    <row r="229">
      <c r="A229" s="9">
        <f>IF(ISNUMBER('Test 2 visitor 70'!$E$4),IF('Test 2 visitor 70'!$E$4+227&lt;='Test 2 visitor 70'!$F$4,'Test 2 visitor 70'!$E$4+227,""),"")</f>
        <v/>
      </c>
      <c r="B229">
        <f>IF(A229="",0,IF(SUMPRODUCT((ISNUMBER('Test 2 visitor 70'!$B$8:$B$17)+ISNUMBER('Test 2 visitor 70'!$C$8:$C$17)&gt;0)*(IF(ISNUMBER('Test 2 visitor 70'!$B$8:$B$17),'Test 2 visitor 70'!$B$8:$B$17,'Test 2 visitor 70'!$E$4)&lt;=A229)*(IF(ISNUMBER('Test 2 visitor 70'!$C$8:$C$17),'Test 2 visitor 70'!$C$8:$C$17,'Test 2 visitor 70'!$F$4)&gt;=A229))&gt;0,1,0))</f>
        <v/>
      </c>
      <c r="C229">
        <f>IF(B229=0,0,IF(SUMPRODUCT((ISNUMBER('Test 2 visitor 70'!$B$8:$B$17)+ISNUMBER('Test 2 visitor 70'!$C$8:$C$17)&gt;0)*(ISNUMBER('Test 2 visitor 70'!$B$8:$B$17)*('Test 2 visitor 70'!$B$8:$B$17=A229)+ISNUMBER('Test 2 visitor 70'!$C$8:$C$17)*('Test 2 visitor 70'!$C$8:$C$17=A229)&gt;0))&gt;0,0,1))</f>
        <v/>
      </c>
      <c r="D229">
        <f>SUM(B$2:B229)</f>
        <v/>
      </c>
      <c r="E229">
        <f>SUM(C$2:C229)</f>
        <v/>
      </c>
    </row>
    <row r="230">
      <c r="A230" s="9">
        <f>IF(ISNUMBER('Test 2 visitor 70'!$E$4),IF('Test 2 visitor 70'!$E$4+228&lt;='Test 2 visitor 70'!$F$4,'Test 2 visitor 70'!$E$4+228,""),"")</f>
        <v/>
      </c>
      <c r="B230">
        <f>IF(A230="",0,IF(SUMPRODUCT((ISNUMBER('Test 2 visitor 70'!$B$8:$B$17)+ISNUMBER('Test 2 visitor 70'!$C$8:$C$17)&gt;0)*(IF(ISNUMBER('Test 2 visitor 70'!$B$8:$B$17),'Test 2 visitor 70'!$B$8:$B$17,'Test 2 visitor 70'!$E$4)&lt;=A230)*(IF(ISNUMBER('Test 2 visitor 70'!$C$8:$C$17),'Test 2 visitor 70'!$C$8:$C$17,'Test 2 visitor 70'!$F$4)&gt;=A230))&gt;0,1,0))</f>
        <v/>
      </c>
      <c r="C230">
        <f>IF(B230=0,0,IF(SUMPRODUCT((ISNUMBER('Test 2 visitor 70'!$B$8:$B$17)+ISNUMBER('Test 2 visitor 70'!$C$8:$C$17)&gt;0)*(ISNUMBER('Test 2 visitor 70'!$B$8:$B$17)*('Test 2 visitor 70'!$B$8:$B$17=A230)+ISNUMBER('Test 2 visitor 70'!$C$8:$C$17)*('Test 2 visitor 70'!$C$8:$C$17=A230)&gt;0))&gt;0,0,1))</f>
        <v/>
      </c>
      <c r="D230">
        <f>SUM(B$2:B230)</f>
        <v/>
      </c>
      <c r="E230">
        <f>SUM(C$2:C230)</f>
        <v/>
      </c>
    </row>
    <row r="231">
      <c r="A231" s="9">
        <f>IF(ISNUMBER('Test 2 visitor 70'!$E$4),IF('Test 2 visitor 70'!$E$4+229&lt;='Test 2 visitor 70'!$F$4,'Test 2 visitor 70'!$E$4+229,""),"")</f>
        <v/>
      </c>
      <c r="B231">
        <f>IF(A231="",0,IF(SUMPRODUCT((ISNUMBER('Test 2 visitor 70'!$B$8:$B$17)+ISNUMBER('Test 2 visitor 70'!$C$8:$C$17)&gt;0)*(IF(ISNUMBER('Test 2 visitor 70'!$B$8:$B$17),'Test 2 visitor 70'!$B$8:$B$17,'Test 2 visitor 70'!$E$4)&lt;=A231)*(IF(ISNUMBER('Test 2 visitor 70'!$C$8:$C$17),'Test 2 visitor 70'!$C$8:$C$17,'Test 2 visitor 70'!$F$4)&gt;=A231))&gt;0,1,0))</f>
        <v/>
      </c>
      <c r="C231">
        <f>IF(B231=0,0,IF(SUMPRODUCT((ISNUMBER('Test 2 visitor 70'!$B$8:$B$17)+ISNUMBER('Test 2 visitor 70'!$C$8:$C$17)&gt;0)*(ISNUMBER('Test 2 visitor 70'!$B$8:$B$17)*('Test 2 visitor 70'!$B$8:$B$17=A231)+ISNUMBER('Test 2 visitor 70'!$C$8:$C$17)*('Test 2 visitor 70'!$C$8:$C$17=A231)&gt;0))&gt;0,0,1))</f>
        <v/>
      </c>
      <c r="D231">
        <f>SUM(B$2:B231)</f>
        <v/>
      </c>
      <c r="E231">
        <f>SUM(C$2:C231)</f>
        <v/>
      </c>
    </row>
    <row r="232">
      <c r="A232" s="9">
        <f>IF(ISNUMBER('Test 2 visitor 70'!$E$4),IF('Test 2 visitor 70'!$E$4+230&lt;='Test 2 visitor 70'!$F$4,'Test 2 visitor 70'!$E$4+230,""),"")</f>
        <v/>
      </c>
      <c r="B232">
        <f>IF(A232="",0,IF(SUMPRODUCT((ISNUMBER('Test 2 visitor 70'!$B$8:$B$17)+ISNUMBER('Test 2 visitor 70'!$C$8:$C$17)&gt;0)*(IF(ISNUMBER('Test 2 visitor 70'!$B$8:$B$17),'Test 2 visitor 70'!$B$8:$B$17,'Test 2 visitor 70'!$E$4)&lt;=A232)*(IF(ISNUMBER('Test 2 visitor 70'!$C$8:$C$17),'Test 2 visitor 70'!$C$8:$C$17,'Test 2 visitor 70'!$F$4)&gt;=A232))&gt;0,1,0))</f>
        <v/>
      </c>
      <c r="C232">
        <f>IF(B232=0,0,IF(SUMPRODUCT((ISNUMBER('Test 2 visitor 70'!$B$8:$B$17)+ISNUMBER('Test 2 visitor 70'!$C$8:$C$17)&gt;0)*(ISNUMBER('Test 2 visitor 70'!$B$8:$B$17)*('Test 2 visitor 70'!$B$8:$B$17=A232)+ISNUMBER('Test 2 visitor 70'!$C$8:$C$17)*('Test 2 visitor 70'!$C$8:$C$17=A232)&gt;0))&gt;0,0,1))</f>
        <v/>
      </c>
      <c r="D232">
        <f>SUM(B$2:B232)</f>
        <v/>
      </c>
      <c r="E232">
        <f>SUM(C$2:C232)</f>
        <v/>
      </c>
    </row>
    <row r="233">
      <c r="A233" s="9">
        <f>IF(ISNUMBER('Test 2 visitor 70'!$E$4),IF('Test 2 visitor 70'!$E$4+231&lt;='Test 2 visitor 70'!$F$4,'Test 2 visitor 70'!$E$4+231,""),"")</f>
        <v/>
      </c>
      <c r="B233">
        <f>IF(A233="",0,IF(SUMPRODUCT((ISNUMBER('Test 2 visitor 70'!$B$8:$B$17)+ISNUMBER('Test 2 visitor 70'!$C$8:$C$17)&gt;0)*(IF(ISNUMBER('Test 2 visitor 70'!$B$8:$B$17),'Test 2 visitor 70'!$B$8:$B$17,'Test 2 visitor 70'!$E$4)&lt;=A233)*(IF(ISNUMBER('Test 2 visitor 70'!$C$8:$C$17),'Test 2 visitor 70'!$C$8:$C$17,'Test 2 visitor 70'!$F$4)&gt;=A233))&gt;0,1,0))</f>
        <v/>
      </c>
      <c r="C233">
        <f>IF(B233=0,0,IF(SUMPRODUCT((ISNUMBER('Test 2 visitor 70'!$B$8:$B$17)+ISNUMBER('Test 2 visitor 70'!$C$8:$C$17)&gt;0)*(ISNUMBER('Test 2 visitor 70'!$B$8:$B$17)*('Test 2 visitor 70'!$B$8:$B$17=A233)+ISNUMBER('Test 2 visitor 70'!$C$8:$C$17)*('Test 2 visitor 70'!$C$8:$C$17=A233)&gt;0))&gt;0,0,1))</f>
        <v/>
      </c>
      <c r="D233">
        <f>SUM(B$2:B233)</f>
        <v/>
      </c>
      <c r="E233">
        <f>SUM(C$2:C233)</f>
        <v/>
      </c>
    </row>
    <row r="234">
      <c r="A234" s="9">
        <f>IF(ISNUMBER('Test 2 visitor 70'!$E$4),IF('Test 2 visitor 70'!$E$4+232&lt;='Test 2 visitor 70'!$F$4,'Test 2 visitor 70'!$E$4+232,""),"")</f>
        <v/>
      </c>
      <c r="B234">
        <f>IF(A234="",0,IF(SUMPRODUCT((ISNUMBER('Test 2 visitor 70'!$B$8:$B$17)+ISNUMBER('Test 2 visitor 70'!$C$8:$C$17)&gt;0)*(IF(ISNUMBER('Test 2 visitor 70'!$B$8:$B$17),'Test 2 visitor 70'!$B$8:$B$17,'Test 2 visitor 70'!$E$4)&lt;=A234)*(IF(ISNUMBER('Test 2 visitor 70'!$C$8:$C$17),'Test 2 visitor 70'!$C$8:$C$17,'Test 2 visitor 70'!$F$4)&gt;=A234))&gt;0,1,0))</f>
        <v/>
      </c>
      <c r="C234">
        <f>IF(B234=0,0,IF(SUMPRODUCT((ISNUMBER('Test 2 visitor 70'!$B$8:$B$17)+ISNUMBER('Test 2 visitor 70'!$C$8:$C$17)&gt;0)*(ISNUMBER('Test 2 visitor 70'!$B$8:$B$17)*('Test 2 visitor 70'!$B$8:$B$17=A234)+ISNUMBER('Test 2 visitor 70'!$C$8:$C$17)*('Test 2 visitor 70'!$C$8:$C$17=A234)&gt;0))&gt;0,0,1))</f>
        <v/>
      </c>
      <c r="D234">
        <f>SUM(B$2:B234)</f>
        <v/>
      </c>
      <c r="E234">
        <f>SUM(C$2:C234)</f>
        <v/>
      </c>
    </row>
    <row r="235">
      <c r="A235" s="9">
        <f>IF(ISNUMBER('Test 2 visitor 70'!$E$4),IF('Test 2 visitor 70'!$E$4+233&lt;='Test 2 visitor 70'!$F$4,'Test 2 visitor 70'!$E$4+233,""),"")</f>
        <v/>
      </c>
      <c r="B235">
        <f>IF(A235="",0,IF(SUMPRODUCT((ISNUMBER('Test 2 visitor 70'!$B$8:$B$17)+ISNUMBER('Test 2 visitor 70'!$C$8:$C$17)&gt;0)*(IF(ISNUMBER('Test 2 visitor 70'!$B$8:$B$17),'Test 2 visitor 70'!$B$8:$B$17,'Test 2 visitor 70'!$E$4)&lt;=A235)*(IF(ISNUMBER('Test 2 visitor 70'!$C$8:$C$17),'Test 2 visitor 70'!$C$8:$C$17,'Test 2 visitor 70'!$F$4)&gt;=A235))&gt;0,1,0))</f>
        <v/>
      </c>
      <c r="C235">
        <f>IF(B235=0,0,IF(SUMPRODUCT((ISNUMBER('Test 2 visitor 70'!$B$8:$B$17)+ISNUMBER('Test 2 visitor 70'!$C$8:$C$17)&gt;0)*(ISNUMBER('Test 2 visitor 70'!$B$8:$B$17)*('Test 2 visitor 70'!$B$8:$B$17=A235)+ISNUMBER('Test 2 visitor 70'!$C$8:$C$17)*('Test 2 visitor 70'!$C$8:$C$17=A235)&gt;0))&gt;0,0,1))</f>
        <v/>
      </c>
      <c r="D235">
        <f>SUM(B$2:B235)</f>
        <v/>
      </c>
      <c r="E235">
        <f>SUM(C$2:C235)</f>
        <v/>
      </c>
    </row>
    <row r="236">
      <c r="A236" s="9">
        <f>IF(ISNUMBER('Test 2 visitor 70'!$E$4),IF('Test 2 visitor 70'!$E$4+234&lt;='Test 2 visitor 70'!$F$4,'Test 2 visitor 70'!$E$4+234,""),"")</f>
        <v/>
      </c>
      <c r="B236">
        <f>IF(A236="",0,IF(SUMPRODUCT((ISNUMBER('Test 2 visitor 70'!$B$8:$B$17)+ISNUMBER('Test 2 visitor 70'!$C$8:$C$17)&gt;0)*(IF(ISNUMBER('Test 2 visitor 70'!$B$8:$B$17),'Test 2 visitor 70'!$B$8:$B$17,'Test 2 visitor 70'!$E$4)&lt;=A236)*(IF(ISNUMBER('Test 2 visitor 70'!$C$8:$C$17),'Test 2 visitor 70'!$C$8:$C$17,'Test 2 visitor 70'!$F$4)&gt;=A236))&gt;0,1,0))</f>
        <v/>
      </c>
      <c r="C236">
        <f>IF(B236=0,0,IF(SUMPRODUCT((ISNUMBER('Test 2 visitor 70'!$B$8:$B$17)+ISNUMBER('Test 2 visitor 70'!$C$8:$C$17)&gt;0)*(ISNUMBER('Test 2 visitor 70'!$B$8:$B$17)*('Test 2 visitor 70'!$B$8:$B$17=A236)+ISNUMBER('Test 2 visitor 70'!$C$8:$C$17)*('Test 2 visitor 70'!$C$8:$C$17=A236)&gt;0))&gt;0,0,1))</f>
        <v/>
      </c>
      <c r="D236">
        <f>SUM(B$2:B236)</f>
        <v/>
      </c>
      <c r="E236">
        <f>SUM(C$2:C236)</f>
        <v/>
      </c>
    </row>
    <row r="237">
      <c r="A237" s="9">
        <f>IF(ISNUMBER('Test 2 visitor 70'!$E$4),IF('Test 2 visitor 70'!$E$4+235&lt;='Test 2 visitor 70'!$F$4,'Test 2 visitor 70'!$E$4+235,""),"")</f>
        <v/>
      </c>
      <c r="B237">
        <f>IF(A237="",0,IF(SUMPRODUCT((ISNUMBER('Test 2 visitor 70'!$B$8:$B$17)+ISNUMBER('Test 2 visitor 70'!$C$8:$C$17)&gt;0)*(IF(ISNUMBER('Test 2 visitor 70'!$B$8:$B$17),'Test 2 visitor 70'!$B$8:$B$17,'Test 2 visitor 70'!$E$4)&lt;=A237)*(IF(ISNUMBER('Test 2 visitor 70'!$C$8:$C$17),'Test 2 visitor 70'!$C$8:$C$17,'Test 2 visitor 70'!$F$4)&gt;=A237))&gt;0,1,0))</f>
        <v/>
      </c>
      <c r="C237">
        <f>IF(B237=0,0,IF(SUMPRODUCT((ISNUMBER('Test 2 visitor 70'!$B$8:$B$17)+ISNUMBER('Test 2 visitor 70'!$C$8:$C$17)&gt;0)*(ISNUMBER('Test 2 visitor 70'!$B$8:$B$17)*('Test 2 visitor 70'!$B$8:$B$17=A237)+ISNUMBER('Test 2 visitor 70'!$C$8:$C$17)*('Test 2 visitor 70'!$C$8:$C$17=A237)&gt;0))&gt;0,0,1))</f>
        <v/>
      </c>
      <c r="D237">
        <f>SUM(B$2:B237)</f>
        <v/>
      </c>
      <c r="E237">
        <f>SUM(C$2:C237)</f>
        <v/>
      </c>
    </row>
    <row r="238">
      <c r="A238" s="9">
        <f>IF(ISNUMBER('Test 2 visitor 70'!$E$4),IF('Test 2 visitor 70'!$E$4+236&lt;='Test 2 visitor 70'!$F$4,'Test 2 visitor 70'!$E$4+236,""),"")</f>
        <v/>
      </c>
      <c r="B238">
        <f>IF(A238="",0,IF(SUMPRODUCT((ISNUMBER('Test 2 visitor 70'!$B$8:$B$17)+ISNUMBER('Test 2 visitor 70'!$C$8:$C$17)&gt;0)*(IF(ISNUMBER('Test 2 visitor 70'!$B$8:$B$17),'Test 2 visitor 70'!$B$8:$B$17,'Test 2 visitor 70'!$E$4)&lt;=A238)*(IF(ISNUMBER('Test 2 visitor 70'!$C$8:$C$17),'Test 2 visitor 70'!$C$8:$C$17,'Test 2 visitor 70'!$F$4)&gt;=A238))&gt;0,1,0))</f>
        <v/>
      </c>
      <c r="C238">
        <f>IF(B238=0,0,IF(SUMPRODUCT((ISNUMBER('Test 2 visitor 70'!$B$8:$B$17)+ISNUMBER('Test 2 visitor 70'!$C$8:$C$17)&gt;0)*(ISNUMBER('Test 2 visitor 70'!$B$8:$B$17)*('Test 2 visitor 70'!$B$8:$B$17=A238)+ISNUMBER('Test 2 visitor 70'!$C$8:$C$17)*('Test 2 visitor 70'!$C$8:$C$17=A238)&gt;0))&gt;0,0,1))</f>
        <v/>
      </c>
      <c r="D238">
        <f>SUM(B$2:B238)</f>
        <v/>
      </c>
      <c r="E238">
        <f>SUM(C$2:C238)</f>
        <v/>
      </c>
    </row>
    <row r="239">
      <c r="A239" s="9">
        <f>IF(ISNUMBER('Test 2 visitor 70'!$E$4),IF('Test 2 visitor 70'!$E$4+237&lt;='Test 2 visitor 70'!$F$4,'Test 2 visitor 70'!$E$4+237,""),"")</f>
        <v/>
      </c>
      <c r="B239">
        <f>IF(A239="",0,IF(SUMPRODUCT((ISNUMBER('Test 2 visitor 70'!$B$8:$B$17)+ISNUMBER('Test 2 visitor 70'!$C$8:$C$17)&gt;0)*(IF(ISNUMBER('Test 2 visitor 70'!$B$8:$B$17),'Test 2 visitor 70'!$B$8:$B$17,'Test 2 visitor 70'!$E$4)&lt;=A239)*(IF(ISNUMBER('Test 2 visitor 70'!$C$8:$C$17),'Test 2 visitor 70'!$C$8:$C$17,'Test 2 visitor 70'!$F$4)&gt;=A239))&gt;0,1,0))</f>
        <v/>
      </c>
      <c r="C239">
        <f>IF(B239=0,0,IF(SUMPRODUCT((ISNUMBER('Test 2 visitor 70'!$B$8:$B$17)+ISNUMBER('Test 2 visitor 70'!$C$8:$C$17)&gt;0)*(ISNUMBER('Test 2 visitor 70'!$B$8:$B$17)*('Test 2 visitor 70'!$B$8:$B$17=A239)+ISNUMBER('Test 2 visitor 70'!$C$8:$C$17)*('Test 2 visitor 70'!$C$8:$C$17=A239)&gt;0))&gt;0,0,1))</f>
        <v/>
      </c>
      <c r="D239">
        <f>SUM(B$2:B239)</f>
        <v/>
      </c>
      <c r="E239">
        <f>SUM(C$2:C239)</f>
        <v/>
      </c>
    </row>
    <row r="240">
      <c r="A240" s="9">
        <f>IF(ISNUMBER('Test 2 visitor 70'!$E$4),IF('Test 2 visitor 70'!$E$4+238&lt;='Test 2 visitor 70'!$F$4,'Test 2 visitor 70'!$E$4+238,""),"")</f>
        <v/>
      </c>
      <c r="B240">
        <f>IF(A240="",0,IF(SUMPRODUCT((ISNUMBER('Test 2 visitor 70'!$B$8:$B$17)+ISNUMBER('Test 2 visitor 70'!$C$8:$C$17)&gt;0)*(IF(ISNUMBER('Test 2 visitor 70'!$B$8:$B$17),'Test 2 visitor 70'!$B$8:$B$17,'Test 2 visitor 70'!$E$4)&lt;=A240)*(IF(ISNUMBER('Test 2 visitor 70'!$C$8:$C$17),'Test 2 visitor 70'!$C$8:$C$17,'Test 2 visitor 70'!$F$4)&gt;=A240))&gt;0,1,0))</f>
        <v/>
      </c>
      <c r="C240">
        <f>IF(B240=0,0,IF(SUMPRODUCT((ISNUMBER('Test 2 visitor 70'!$B$8:$B$17)+ISNUMBER('Test 2 visitor 70'!$C$8:$C$17)&gt;0)*(ISNUMBER('Test 2 visitor 70'!$B$8:$B$17)*('Test 2 visitor 70'!$B$8:$B$17=A240)+ISNUMBER('Test 2 visitor 70'!$C$8:$C$17)*('Test 2 visitor 70'!$C$8:$C$17=A240)&gt;0))&gt;0,0,1))</f>
        <v/>
      </c>
      <c r="D240">
        <f>SUM(B$2:B240)</f>
        <v/>
      </c>
      <c r="E240">
        <f>SUM(C$2:C240)</f>
        <v/>
      </c>
    </row>
    <row r="241">
      <c r="A241" s="9">
        <f>IF(ISNUMBER('Test 2 visitor 70'!$E$4),IF('Test 2 visitor 70'!$E$4+239&lt;='Test 2 visitor 70'!$F$4,'Test 2 visitor 70'!$E$4+239,""),"")</f>
        <v/>
      </c>
      <c r="B241">
        <f>IF(A241="",0,IF(SUMPRODUCT((ISNUMBER('Test 2 visitor 70'!$B$8:$B$17)+ISNUMBER('Test 2 visitor 70'!$C$8:$C$17)&gt;0)*(IF(ISNUMBER('Test 2 visitor 70'!$B$8:$B$17),'Test 2 visitor 70'!$B$8:$B$17,'Test 2 visitor 70'!$E$4)&lt;=A241)*(IF(ISNUMBER('Test 2 visitor 70'!$C$8:$C$17),'Test 2 visitor 70'!$C$8:$C$17,'Test 2 visitor 70'!$F$4)&gt;=A241))&gt;0,1,0))</f>
        <v/>
      </c>
      <c r="C241">
        <f>IF(B241=0,0,IF(SUMPRODUCT((ISNUMBER('Test 2 visitor 70'!$B$8:$B$17)+ISNUMBER('Test 2 visitor 70'!$C$8:$C$17)&gt;0)*(ISNUMBER('Test 2 visitor 70'!$B$8:$B$17)*('Test 2 visitor 70'!$B$8:$B$17=A241)+ISNUMBER('Test 2 visitor 70'!$C$8:$C$17)*('Test 2 visitor 70'!$C$8:$C$17=A241)&gt;0))&gt;0,0,1))</f>
        <v/>
      </c>
      <c r="D241">
        <f>SUM(B$2:B241)</f>
        <v/>
      </c>
      <c r="E241">
        <f>SUM(C$2:C241)</f>
        <v/>
      </c>
    </row>
    <row r="242">
      <c r="A242" s="9">
        <f>IF(ISNUMBER('Test 2 visitor 70'!$E$4),IF('Test 2 visitor 70'!$E$4+240&lt;='Test 2 visitor 70'!$F$4,'Test 2 visitor 70'!$E$4+240,""),"")</f>
        <v/>
      </c>
      <c r="B242">
        <f>IF(A242="",0,IF(SUMPRODUCT((ISNUMBER('Test 2 visitor 70'!$B$8:$B$17)+ISNUMBER('Test 2 visitor 70'!$C$8:$C$17)&gt;0)*(IF(ISNUMBER('Test 2 visitor 70'!$B$8:$B$17),'Test 2 visitor 70'!$B$8:$B$17,'Test 2 visitor 70'!$E$4)&lt;=A242)*(IF(ISNUMBER('Test 2 visitor 70'!$C$8:$C$17),'Test 2 visitor 70'!$C$8:$C$17,'Test 2 visitor 70'!$F$4)&gt;=A242))&gt;0,1,0))</f>
        <v/>
      </c>
      <c r="C242">
        <f>IF(B242=0,0,IF(SUMPRODUCT((ISNUMBER('Test 2 visitor 70'!$B$8:$B$17)+ISNUMBER('Test 2 visitor 70'!$C$8:$C$17)&gt;0)*(ISNUMBER('Test 2 visitor 70'!$B$8:$B$17)*('Test 2 visitor 70'!$B$8:$B$17=A242)+ISNUMBER('Test 2 visitor 70'!$C$8:$C$17)*('Test 2 visitor 70'!$C$8:$C$17=A242)&gt;0))&gt;0,0,1))</f>
        <v/>
      </c>
      <c r="D242">
        <f>SUM(B$2:B242)</f>
        <v/>
      </c>
      <c r="E242">
        <f>SUM(C$2:C242)</f>
        <v/>
      </c>
    </row>
    <row r="243">
      <c r="A243" s="9">
        <f>IF(ISNUMBER('Test 2 visitor 70'!$E$4),IF('Test 2 visitor 70'!$E$4+241&lt;='Test 2 visitor 70'!$F$4,'Test 2 visitor 70'!$E$4+241,""),"")</f>
        <v/>
      </c>
      <c r="B243">
        <f>IF(A243="",0,IF(SUMPRODUCT((ISNUMBER('Test 2 visitor 70'!$B$8:$B$17)+ISNUMBER('Test 2 visitor 70'!$C$8:$C$17)&gt;0)*(IF(ISNUMBER('Test 2 visitor 70'!$B$8:$B$17),'Test 2 visitor 70'!$B$8:$B$17,'Test 2 visitor 70'!$E$4)&lt;=A243)*(IF(ISNUMBER('Test 2 visitor 70'!$C$8:$C$17),'Test 2 visitor 70'!$C$8:$C$17,'Test 2 visitor 70'!$F$4)&gt;=A243))&gt;0,1,0))</f>
        <v/>
      </c>
      <c r="C243">
        <f>IF(B243=0,0,IF(SUMPRODUCT((ISNUMBER('Test 2 visitor 70'!$B$8:$B$17)+ISNUMBER('Test 2 visitor 70'!$C$8:$C$17)&gt;0)*(ISNUMBER('Test 2 visitor 70'!$B$8:$B$17)*('Test 2 visitor 70'!$B$8:$B$17=A243)+ISNUMBER('Test 2 visitor 70'!$C$8:$C$17)*('Test 2 visitor 70'!$C$8:$C$17=A243)&gt;0))&gt;0,0,1))</f>
        <v/>
      </c>
      <c r="D243">
        <f>SUM(B$2:B243)</f>
        <v/>
      </c>
      <c r="E243">
        <f>SUM(C$2:C243)</f>
        <v/>
      </c>
    </row>
    <row r="244">
      <c r="A244" s="9">
        <f>IF(ISNUMBER('Test 2 visitor 70'!$E$4),IF('Test 2 visitor 70'!$E$4+242&lt;='Test 2 visitor 70'!$F$4,'Test 2 visitor 70'!$E$4+242,""),"")</f>
        <v/>
      </c>
      <c r="B244">
        <f>IF(A244="",0,IF(SUMPRODUCT((ISNUMBER('Test 2 visitor 70'!$B$8:$B$17)+ISNUMBER('Test 2 visitor 70'!$C$8:$C$17)&gt;0)*(IF(ISNUMBER('Test 2 visitor 70'!$B$8:$B$17),'Test 2 visitor 70'!$B$8:$B$17,'Test 2 visitor 70'!$E$4)&lt;=A244)*(IF(ISNUMBER('Test 2 visitor 70'!$C$8:$C$17),'Test 2 visitor 70'!$C$8:$C$17,'Test 2 visitor 70'!$F$4)&gt;=A244))&gt;0,1,0))</f>
        <v/>
      </c>
      <c r="C244">
        <f>IF(B244=0,0,IF(SUMPRODUCT((ISNUMBER('Test 2 visitor 70'!$B$8:$B$17)+ISNUMBER('Test 2 visitor 70'!$C$8:$C$17)&gt;0)*(ISNUMBER('Test 2 visitor 70'!$B$8:$B$17)*('Test 2 visitor 70'!$B$8:$B$17=A244)+ISNUMBER('Test 2 visitor 70'!$C$8:$C$17)*('Test 2 visitor 70'!$C$8:$C$17=A244)&gt;0))&gt;0,0,1))</f>
        <v/>
      </c>
      <c r="D244">
        <f>SUM(B$2:B244)</f>
        <v/>
      </c>
      <c r="E244">
        <f>SUM(C$2:C244)</f>
        <v/>
      </c>
    </row>
    <row r="245">
      <c r="A245" s="9">
        <f>IF(ISNUMBER('Test 2 visitor 70'!$E$4),IF('Test 2 visitor 70'!$E$4+243&lt;='Test 2 visitor 70'!$F$4,'Test 2 visitor 70'!$E$4+243,""),"")</f>
        <v/>
      </c>
      <c r="B245">
        <f>IF(A245="",0,IF(SUMPRODUCT((ISNUMBER('Test 2 visitor 70'!$B$8:$B$17)+ISNUMBER('Test 2 visitor 70'!$C$8:$C$17)&gt;0)*(IF(ISNUMBER('Test 2 visitor 70'!$B$8:$B$17),'Test 2 visitor 70'!$B$8:$B$17,'Test 2 visitor 70'!$E$4)&lt;=A245)*(IF(ISNUMBER('Test 2 visitor 70'!$C$8:$C$17),'Test 2 visitor 70'!$C$8:$C$17,'Test 2 visitor 70'!$F$4)&gt;=A245))&gt;0,1,0))</f>
        <v/>
      </c>
      <c r="C245">
        <f>IF(B245=0,0,IF(SUMPRODUCT((ISNUMBER('Test 2 visitor 70'!$B$8:$B$17)+ISNUMBER('Test 2 visitor 70'!$C$8:$C$17)&gt;0)*(ISNUMBER('Test 2 visitor 70'!$B$8:$B$17)*('Test 2 visitor 70'!$B$8:$B$17=A245)+ISNUMBER('Test 2 visitor 70'!$C$8:$C$17)*('Test 2 visitor 70'!$C$8:$C$17=A245)&gt;0))&gt;0,0,1))</f>
        <v/>
      </c>
      <c r="D245">
        <f>SUM(B$2:B245)</f>
        <v/>
      </c>
      <c r="E245">
        <f>SUM(C$2:C245)</f>
        <v/>
      </c>
    </row>
    <row r="246">
      <c r="A246" s="9">
        <f>IF(ISNUMBER('Test 2 visitor 70'!$E$4),IF('Test 2 visitor 70'!$E$4+244&lt;='Test 2 visitor 70'!$F$4,'Test 2 visitor 70'!$E$4+244,""),"")</f>
        <v/>
      </c>
      <c r="B246">
        <f>IF(A246="",0,IF(SUMPRODUCT((ISNUMBER('Test 2 visitor 70'!$B$8:$B$17)+ISNUMBER('Test 2 visitor 70'!$C$8:$C$17)&gt;0)*(IF(ISNUMBER('Test 2 visitor 70'!$B$8:$B$17),'Test 2 visitor 70'!$B$8:$B$17,'Test 2 visitor 70'!$E$4)&lt;=A246)*(IF(ISNUMBER('Test 2 visitor 70'!$C$8:$C$17),'Test 2 visitor 70'!$C$8:$C$17,'Test 2 visitor 70'!$F$4)&gt;=A246))&gt;0,1,0))</f>
        <v/>
      </c>
      <c r="C246">
        <f>IF(B246=0,0,IF(SUMPRODUCT((ISNUMBER('Test 2 visitor 70'!$B$8:$B$17)+ISNUMBER('Test 2 visitor 70'!$C$8:$C$17)&gt;0)*(ISNUMBER('Test 2 visitor 70'!$B$8:$B$17)*('Test 2 visitor 70'!$B$8:$B$17=A246)+ISNUMBER('Test 2 visitor 70'!$C$8:$C$17)*('Test 2 visitor 70'!$C$8:$C$17=A246)&gt;0))&gt;0,0,1))</f>
        <v/>
      </c>
      <c r="D246">
        <f>SUM(B$2:B246)</f>
        <v/>
      </c>
      <c r="E246">
        <f>SUM(C$2:C246)</f>
        <v/>
      </c>
    </row>
    <row r="247">
      <c r="A247" s="9">
        <f>IF(ISNUMBER('Test 2 visitor 70'!$E$4),IF('Test 2 visitor 70'!$E$4+245&lt;='Test 2 visitor 70'!$F$4,'Test 2 visitor 70'!$E$4+245,""),"")</f>
        <v/>
      </c>
      <c r="B247">
        <f>IF(A247="",0,IF(SUMPRODUCT((ISNUMBER('Test 2 visitor 70'!$B$8:$B$17)+ISNUMBER('Test 2 visitor 70'!$C$8:$C$17)&gt;0)*(IF(ISNUMBER('Test 2 visitor 70'!$B$8:$B$17),'Test 2 visitor 70'!$B$8:$B$17,'Test 2 visitor 70'!$E$4)&lt;=A247)*(IF(ISNUMBER('Test 2 visitor 70'!$C$8:$C$17),'Test 2 visitor 70'!$C$8:$C$17,'Test 2 visitor 70'!$F$4)&gt;=A247))&gt;0,1,0))</f>
        <v/>
      </c>
      <c r="C247">
        <f>IF(B247=0,0,IF(SUMPRODUCT((ISNUMBER('Test 2 visitor 70'!$B$8:$B$17)+ISNUMBER('Test 2 visitor 70'!$C$8:$C$17)&gt;0)*(ISNUMBER('Test 2 visitor 70'!$B$8:$B$17)*('Test 2 visitor 70'!$B$8:$B$17=A247)+ISNUMBER('Test 2 visitor 70'!$C$8:$C$17)*('Test 2 visitor 70'!$C$8:$C$17=A247)&gt;0))&gt;0,0,1))</f>
        <v/>
      </c>
      <c r="D247">
        <f>SUM(B$2:B247)</f>
        <v/>
      </c>
      <c r="E247">
        <f>SUM(C$2:C247)</f>
        <v/>
      </c>
    </row>
    <row r="248">
      <c r="A248" s="9">
        <f>IF(ISNUMBER('Test 2 visitor 70'!$E$4),IF('Test 2 visitor 70'!$E$4+246&lt;='Test 2 visitor 70'!$F$4,'Test 2 visitor 70'!$E$4+246,""),"")</f>
        <v/>
      </c>
      <c r="B248">
        <f>IF(A248="",0,IF(SUMPRODUCT((ISNUMBER('Test 2 visitor 70'!$B$8:$B$17)+ISNUMBER('Test 2 visitor 70'!$C$8:$C$17)&gt;0)*(IF(ISNUMBER('Test 2 visitor 70'!$B$8:$B$17),'Test 2 visitor 70'!$B$8:$B$17,'Test 2 visitor 70'!$E$4)&lt;=A248)*(IF(ISNUMBER('Test 2 visitor 70'!$C$8:$C$17),'Test 2 visitor 70'!$C$8:$C$17,'Test 2 visitor 70'!$F$4)&gt;=A248))&gt;0,1,0))</f>
        <v/>
      </c>
      <c r="C248">
        <f>IF(B248=0,0,IF(SUMPRODUCT((ISNUMBER('Test 2 visitor 70'!$B$8:$B$17)+ISNUMBER('Test 2 visitor 70'!$C$8:$C$17)&gt;0)*(ISNUMBER('Test 2 visitor 70'!$B$8:$B$17)*('Test 2 visitor 70'!$B$8:$B$17=A248)+ISNUMBER('Test 2 visitor 70'!$C$8:$C$17)*('Test 2 visitor 70'!$C$8:$C$17=A248)&gt;0))&gt;0,0,1))</f>
        <v/>
      </c>
      <c r="D248">
        <f>SUM(B$2:B248)</f>
        <v/>
      </c>
      <c r="E248">
        <f>SUM(C$2:C248)</f>
        <v/>
      </c>
    </row>
    <row r="249">
      <c r="A249" s="9">
        <f>IF(ISNUMBER('Test 2 visitor 70'!$E$4),IF('Test 2 visitor 70'!$E$4+247&lt;='Test 2 visitor 70'!$F$4,'Test 2 visitor 70'!$E$4+247,""),"")</f>
        <v/>
      </c>
      <c r="B249">
        <f>IF(A249="",0,IF(SUMPRODUCT((ISNUMBER('Test 2 visitor 70'!$B$8:$B$17)+ISNUMBER('Test 2 visitor 70'!$C$8:$C$17)&gt;0)*(IF(ISNUMBER('Test 2 visitor 70'!$B$8:$B$17),'Test 2 visitor 70'!$B$8:$B$17,'Test 2 visitor 70'!$E$4)&lt;=A249)*(IF(ISNUMBER('Test 2 visitor 70'!$C$8:$C$17),'Test 2 visitor 70'!$C$8:$C$17,'Test 2 visitor 70'!$F$4)&gt;=A249))&gt;0,1,0))</f>
        <v/>
      </c>
      <c r="C249">
        <f>IF(B249=0,0,IF(SUMPRODUCT((ISNUMBER('Test 2 visitor 70'!$B$8:$B$17)+ISNUMBER('Test 2 visitor 70'!$C$8:$C$17)&gt;0)*(ISNUMBER('Test 2 visitor 70'!$B$8:$B$17)*('Test 2 visitor 70'!$B$8:$B$17=A249)+ISNUMBER('Test 2 visitor 70'!$C$8:$C$17)*('Test 2 visitor 70'!$C$8:$C$17=A249)&gt;0))&gt;0,0,1))</f>
        <v/>
      </c>
      <c r="D249">
        <f>SUM(B$2:B249)</f>
        <v/>
      </c>
      <c r="E249">
        <f>SUM(C$2:C249)</f>
        <v/>
      </c>
    </row>
    <row r="250">
      <c r="A250" s="9">
        <f>IF(ISNUMBER('Test 2 visitor 70'!$E$4),IF('Test 2 visitor 70'!$E$4+248&lt;='Test 2 visitor 70'!$F$4,'Test 2 visitor 70'!$E$4+248,""),"")</f>
        <v/>
      </c>
      <c r="B250">
        <f>IF(A250="",0,IF(SUMPRODUCT((ISNUMBER('Test 2 visitor 70'!$B$8:$B$17)+ISNUMBER('Test 2 visitor 70'!$C$8:$C$17)&gt;0)*(IF(ISNUMBER('Test 2 visitor 70'!$B$8:$B$17),'Test 2 visitor 70'!$B$8:$B$17,'Test 2 visitor 70'!$E$4)&lt;=A250)*(IF(ISNUMBER('Test 2 visitor 70'!$C$8:$C$17),'Test 2 visitor 70'!$C$8:$C$17,'Test 2 visitor 70'!$F$4)&gt;=A250))&gt;0,1,0))</f>
        <v/>
      </c>
      <c r="C250">
        <f>IF(B250=0,0,IF(SUMPRODUCT((ISNUMBER('Test 2 visitor 70'!$B$8:$B$17)+ISNUMBER('Test 2 visitor 70'!$C$8:$C$17)&gt;0)*(ISNUMBER('Test 2 visitor 70'!$B$8:$B$17)*('Test 2 visitor 70'!$B$8:$B$17=A250)+ISNUMBER('Test 2 visitor 70'!$C$8:$C$17)*('Test 2 visitor 70'!$C$8:$C$17=A250)&gt;0))&gt;0,0,1))</f>
        <v/>
      </c>
      <c r="D250">
        <f>SUM(B$2:B250)</f>
        <v/>
      </c>
      <c r="E250">
        <f>SUM(C$2:C250)</f>
        <v/>
      </c>
    </row>
    <row r="251">
      <c r="A251" s="9">
        <f>IF(ISNUMBER('Test 2 visitor 70'!$E$4),IF('Test 2 visitor 70'!$E$4+249&lt;='Test 2 visitor 70'!$F$4,'Test 2 visitor 70'!$E$4+249,""),"")</f>
        <v/>
      </c>
      <c r="B251">
        <f>IF(A251="",0,IF(SUMPRODUCT((ISNUMBER('Test 2 visitor 70'!$B$8:$B$17)+ISNUMBER('Test 2 visitor 70'!$C$8:$C$17)&gt;0)*(IF(ISNUMBER('Test 2 visitor 70'!$B$8:$B$17),'Test 2 visitor 70'!$B$8:$B$17,'Test 2 visitor 70'!$E$4)&lt;=A251)*(IF(ISNUMBER('Test 2 visitor 70'!$C$8:$C$17),'Test 2 visitor 70'!$C$8:$C$17,'Test 2 visitor 70'!$F$4)&gt;=A251))&gt;0,1,0))</f>
        <v/>
      </c>
      <c r="C251">
        <f>IF(B251=0,0,IF(SUMPRODUCT((ISNUMBER('Test 2 visitor 70'!$B$8:$B$17)+ISNUMBER('Test 2 visitor 70'!$C$8:$C$17)&gt;0)*(ISNUMBER('Test 2 visitor 70'!$B$8:$B$17)*('Test 2 visitor 70'!$B$8:$B$17=A251)+ISNUMBER('Test 2 visitor 70'!$C$8:$C$17)*('Test 2 visitor 70'!$C$8:$C$17=A251)&gt;0))&gt;0,0,1))</f>
        <v/>
      </c>
      <c r="D251">
        <f>SUM(B$2:B251)</f>
        <v/>
      </c>
      <c r="E251">
        <f>SUM(C$2:C251)</f>
        <v/>
      </c>
    </row>
    <row r="252">
      <c r="A252" s="9">
        <f>IF(ISNUMBER('Test 2 visitor 70'!$E$4),IF('Test 2 visitor 70'!$E$4+250&lt;='Test 2 visitor 70'!$F$4,'Test 2 visitor 70'!$E$4+250,""),"")</f>
        <v/>
      </c>
      <c r="B252">
        <f>IF(A252="",0,IF(SUMPRODUCT((ISNUMBER('Test 2 visitor 70'!$B$8:$B$17)+ISNUMBER('Test 2 visitor 70'!$C$8:$C$17)&gt;0)*(IF(ISNUMBER('Test 2 visitor 70'!$B$8:$B$17),'Test 2 visitor 70'!$B$8:$B$17,'Test 2 visitor 70'!$E$4)&lt;=A252)*(IF(ISNUMBER('Test 2 visitor 70'!$C$8:$C$17),'Test 2 visitor 70'!$C$8:$C$17,'Test 2 visitor 70'!$F$4)&gt;=A252))&gt;0,1,0))</f>
        <v/>
      </c>
      <c r="C252">
        <f>IF(B252=0,0,IF(SUMPRODUCT((ISNUMBER('Test 2 visitor 70'!$B$8:$B$17)+ISNUMBER('Test 2 visitor 70'!$C$8:$C$17)&gt;0)*(ISNUMBER('Test 2 visitor 70'!$B$8:$B$17)*('Test 2 visitor 70'!$B$8:$B$17=A252)+ISNUMBER('Test 2 visitor 70'!$C$8:$C$17)*('Test 2 visitor 70'!$C$8:$C$17=A252)&gt;0))&gt;0,0,1))</f>
        <v/>
      </c>
      <c r="D252">
        <f>SUM(B$2:B252)</f>
        <v/>
      </c>
      <c r="E252">
        <f>SUM(C$2:C252)</f>
        <v/>
      </c>
    </row>
    <row r="253">
      <c r="A253" s="9">
        <f>IF(ISNUMBER('Test 2 visitor 70'!$E$4),IF('Test 2 visitor 70'!$E$4+251&lt;='Test 2 visitor 70'!$F$4,'Test 2 visitor 70'!$E$4+251,""),"")</f>
        <v/>
      </c>
      <c r="B253">
        <f>IF(A253="",0,IF(SUMPRODUCT((ISNUMBER('Test 2 visitor 70'!$B$8:$B$17)+ISNUMBER('Test 2 visitor 70'!$C$8:$C$17)&gt;0)*(IF(ISNUMBER('Test 2 visitor 70'!$B$8:$B$17),'Test 2 visitor 70'!$B$8:$B$17,'Test 2 visitor 70'!$E$4)&lt;=A253)*(IF(ISNUMBER('Test 2 visitor 70'!$C$8:$C$17),'Test 2 visitor 70'!$C$8:$C$17,'Test 2 visitor 70'!$F$4)&gt;=A253))&gt;0,1,0))</f>
        <v/>
      </c>
      <c r="C253">
        <f>IF(B253=0,0,IF(SUMPRODUCT((ISNUMBER('Test 2 visitor 70'!$B$8:$B$17)+ISNUMBER('Test 2 visitor 70'!$C$8:$C$17)&gt;0)*(ISNUMBER('Test 2 visitor 70'!$B$8:$B$17)*('Test 2 visitor 70'!$B$8:$B$17=A253)+ISNUMBER('Test 2 visitor 70'!$C$8:$C$17)*('Test 2 visitor 70'!$C$8:$C$17=A253)&gt;0))&gt;0,0,1))</f>
        <v/>
      </c>
      <c r="D253">
        <f>SUM(B$2:B253)</f>
        <v/>
      </c>
      <c r="E253">
        <f>SUM(C$2:C253)</f>
        <v/>
      </c>
    </row>
    <row r="254">
      <c r="A254" s="9">
        <f>IF(ISNUMBER('Test 2 visitor 70'!$E$4),IF('Test 2 visitor 70'!$E$4+252&lt;='Test 2 visitor 70'!$F$4,'Test 2 visitor 70'!$E$4+252,""),"")</f>
        <v/>
      </c>
      <c r="B254">
        <f>IF(A254="",0,IF(SUMPRODUCT((ISNUMBER('Test 2 visitor 70'!$B$8:$B$17)+ISNUMBER('Test 2 visitor 70'!$C$8:$C$17)&gt;0)*(IF(ISNUMBER('Test 2 visitor 70'!$B$8:$B$17),'Test 2 visitor 70'!$B$8:$B$17,'Test 2 visitor 70'!$E$4)&lt;=A254)*(IF(ISNUMBER('Test 2 visitor 70'!$C$8:$C$17),'Test 2 visitor 70'!$C$8:$C$17,'Test 2 visitor 70'!$F$4)&gt;=A254))&gt;0,1,0))</f>
        <v/>
      </c>
      <c r="C254">
        <f>IF(B254=0,0,IF(SUMPRODUCT((ISNUMBER('Test 2 visitor 70'!$B$8:$B$17)+ISNUMBER('Test 2 visitor 70'!$C$8:$C$17)&gt;0)*(ISNUMBER('Test 2 visitor 70'!$B$8:$B$17)*('Test 2 visitor 70'!$B$8:$B$17=A254)+ISNUMBER('Test 2 visitor 70'!$C$8:$C$17)*('Test 2 visitor 70'!$C$8:$C$17=A254)&gt;0))&gt;0,0,1))</f>
        <v/>
      </c>
      <c r="D254">
        <f>SUM(B$2:B254)</f>
        <v/>
      </c>
      <c r="E254">
        <f>SUM(C$2:C254)</f>
        <v/>
      </c>
    </row>
    <row r="255">
      <c r="A255" s="9">
        <f>IF(ISNUMBER('Test 2 visitor 70'!$E$4),IF('Test 2 visitor 70'!$E$4+253&lt;='Test 2 visitor 70'!$F$4,'Test 2 visitor 70'!$E$4+253,""),"")</f>
        <v/>
      </c>
      <c r="B255">
        <f>IF(A255="",0,IF(SUMPRODUCT((ISNUMBER('Test 2 visitor 70'!$B$8:$B$17)+ISNUMBER('Test 2 visitor 70'!$C$8:$C$17)&gt;0)*(IF(ISNUMBER('Test 2 visitor 70'!$B$8:$B$17),'Test 2 visitor 70'!$B$8:$B$17,'Test 2 visitor 70'!$E$4)&lt;=A255)*(IF(ISNUMBER('Test 2 visitor 70'!$C$8:$C$17),'Test 2 visitor 70'!$C$8:$C$17,'Test 2 visitor 70'!$F$4)&gt;=A255))&gt;0,1,0))</f>
        <v/>
      </c>
      <c r="C255">
        <f>IF(B255=0,0,IF(SUMPRODUCT((ISNUMBER('Test 2 visitor 70'!$B$8:$B$17)+ISNUMBER('Test 2 visitor 70'!$C$8:$C$17)&gt;0)*(ISNUMBER('Test 2 visitor 70'!$B$8:$B$17)*('Test 2 visitor 70'!$B$8:$B$17=A255)+ISNUMBER('Test 2 visitor 70'!$C$8:$C$17)*('Test 2 visitor 70'!$C$8:$C$17=A255)&gt;0))&gt;0,0,1))</f>
        <v/>
      </c>
      <c r="D255">
        <f>SUM(B$2:B255)</f>
        <v/>
      </c>
      <c r="E255">
        <f>SUM(C$2:C255)</f>
        <v/>
      </c>
    </row>
    <row r="256">
      <c r="A256" s="9">
        <f>IF(ISNUMBER('Test 2 visitor 70'!$E$4),IF('Test 2 visitor 70'!$E$4+254&lt;='Test 2 visitor 70'!$F$4,'Test 2 visitor 70'!$E$4+254,""),"")</f>
        <v/>
      </c>
      <c r="B256">
        <f>IF(A256="",0,IF(SUMPRODUCT((ISNUMBER('Test 2 visitor 70'!$B$8:$B$17)+ISNUMBER('Test 2 visitor 70'!$C$8:$C$17)&gt;0)*(IF(ISNUMBER('Test 2 visitor 70'!$B$8:$B$17),'Test 2 visitor 70'!$B$8:$B$17,'Test 2 visitor 70'!$E$4)&lt;=A256)*(IF(ISNUMBER('Test 2 visitor 70'!$C$8:$C$17),'Test 2 visitor 70'!$C$8:$C$17,'Test 2 visitor 70'!$F$4)&gt;=A256))&gt;0,1,0))</f>
        <v/>
      </c>
      <c r="C256">
        <f>IF(B256=0,0,IF(SUMPRODUCT((ISNUMBER('Test 2 visitor 70'!$B$8:$B$17)+ISNUMBER('Test 2 visitor 70'!$C$8:$C$17)&gt;0)*(ISNUMBER('Test 2 visitor 70'!$B$8:$B$17)*('Test 2 visitor 70'!$B$8:$B$17=A256)+ISNUMBER('Test 2 visitor 70'!$C$8:$C$17)*('Test 2 visitor 70'!$C$8:$C$17=A256)&gt;0))&gt;0,0,1))</f>
        <v/>
      </c>
      <c r="D256">
        <f>SUM(B$2:B256)</f>
        <v/>
      </c>
      <c r="E256">
        <f>SUM(C$2:C256)</f>
        <v/>
      </c>
    </row>
    <row r="257">
      <c r="A257" s="9">
        <f>IF(ISNUMBER('Test 2 visitor 70'!$E$4),IF('Test 2 visitor 70'!$E$4+255&lt;='Test 2 visitor 70'!$F$4,'Test 2 visitor 70'!$E$4+255,""),"")</f>
        <v/>
      </c>
      <c r="B257">
        <f>IF(A257="",0,IF(SUMPRODUCT((ISNUMBER('Test 2 visitor 70'!$B$8:$B$17)+ISNUMBER('Test 2 visitor 70'!$C$8:$C$17)&gt;0)*(IF(ISNUMBER('Test 2 visitor 70'!$B$8:$B$17),'Test 2 visitor 70'!$B$8:$B$17,'Test 2 visitor 70'!$E$4)&lt;=A257)*(IF(ISNUMBER('Test 2 visitor 70'!$C$8:$C$17),'Test 2 visitor 70'!$C$8:$C$17,'Test 2 visitor 70'!$F$4)&gt;=A257))&gt;0,1,0))</f>
        <v/>
      </c>
      <c r="C257">
        <f>IF(B257=0,0,IF(SUMPRODUCT((ISNUMBER('Test 2 visitor 70'!$B$8:$B$17)+ISNUMBER('Test 2 visitor 70'!$C$8:$C$17)&gt;0)*(ISNUMBER('Test 2 visitor 70'!$B$8:$B$17)*('Test 2 visitor 70'!$B$8:$B$17=A257)+ISNUMBER('Test 2 visitor 70'!$C$8:$C$17)*('Test 2 visitor 70'!$C$8:$C$17=A257)&gt;0))&gt;0,0,1))</f>
        <v/>
      </c>
      <c r="D257">
        <f>SUM(B$2:B257)</f>
        <v/>
      </c>
      <c r="E257">
        <f>SUM(C$2:C257)</f>
        <v/>
      </c>
    </row>
    <row r="258">
      <c r="A258" s="9">
        <f>IF(ISNUMBER('Test 2 visitor 70'!$E$4),IF('Test 2 visitor 70'!$E$4+256&lt;='Test 2 visitor 70'!$F$4,'Test 2 visitor 70'!$E$4+256,""),"")</f>
        <v/>
      </c>
      <c r="B258">
        <f>IF(A258="",0,IF(SUMPRODUCT((ISNUMBER('Test 2 visitor 70'!$B$8:$B$17)+ISNUMBER('Test 2 visitor 70'!$C$8:$C$17)&gt;0)*(IF(ISNUMBER('Test 2 visitor 70'!$B$8:$B$17),'Test 2 visitor 70'!$B$8:$B$17,'Test 2 visitor 70'!$E$4)&lt;=A258)*(IF(ISNUMBER('Test 2 visitor 70'!$C$8:$C$17),'Test 2 visitor 70'!$C$8:$C$17,'Test 2 visitor 70'!$F$4)&gt;=A258))&gt;0,1,0))</f>
        <v/>
      </c>
      <c r="C258">
        <f>IF(B258=0,0,IF(SUMPRODUCT((ISNUMBER('Test 2 visitor 70'!$B$8:$B$17)+ISNUMBER('Test 2 visitor 70'!$C$8:$C$17)&gt;0)*(ISNUMBER('Test 2 visitor 70'!$B$8:$B$17)*('Test 2 visitor 70'!$B$8:$B$17=A258)+ISNUMBER('Test 2 visitor 70'!$C$8:$C$17)*('Test 2 visitor 70'!$C$8:$C$17=A258)&gt;0))&gt;0,0,1))</f>
        <v/>
      </c>
      <c r="D258">
        <f>SUM(B$2:B258)</f>
        <v/>
      </c>
      <c r="E258">
        <f>SUM(C$2:C258)</f>
        <v/>
      </c>
    </row>
    <row r="259">
      <c r="A259" s="9">
        <f>IF(ISNUMBER('Test 2 visitor 70'!$E$4),IF('Test 2 visitor 70'!$E$4+257&lt;='Test 2 visitor 70'!$F$4,'Test 2 visitor 70'!$E$4+257,""),"")</f>
        <v/>
      </c>
      <c r="B259">
        <f>IF(A259="",0,IF(SUMPRODUCT((ISNUMBER('Test 2 visitor 70'!$B$8:$B$17)+ISNUMBER('Test 2 visitor 70'!$C$8:$C$17)&gt;0)*(IF(ISNUMBER('Test 2 visitor 70'!$B$8:$B$17),'Test 2 visitor 70'!$B$8:$B$17,'Test 2 visitor 70'!$E$4)&lt;=A259)*(IF(ISNUMBER('Test 2 visitor 70'!$C$8:$C$17),'Test 2 visitor 70'!$C$8:$C$17,'Test 2 visitor 70'!$F$4)&gt;=A259))&gt;0,1,0))</f>
        <v/>
      </c>
      <c r="C259">
        <f>IF(B259=0,0,IF(SUMPRODUCT((ISNUMBER('Test 2 visitor 70'!$B$8:$B$17)+ISNUMBER('Test 2 visitor 70'!$C$8:$C$17)&gt;0)*(ISNUMBER('Test 2 visitor 70'!$B$8:$B$17)*('Test 2 visitor 70'!$B$8:$B$17=A259)+ISNUMBER('Test 2 visitor 70'!$C$8:$C$17)*('Test 2 visitor 70'!$C$8:$C$17=A259)&gt;0))&gt;0,0,1))</f>
        <v/>
      </c>
      <c r="D259">
        <f>SUM(B$2:B259)</f>
        <v/>
      </c>
      <c r="E259">
        <f>SUM(C$2:C259)</f>
        <v/>
      </c>
    </row>
    <row r="260">
      <c r="A260" s="9">
        <f>IF(ISNUMBER('Test 2 visitor 70'!$E$4),IF('Test 2 visitor 70'!$E$4+258&lt;='Test 2 visitor 70'!$F$4,'Test 2 visitor 70'!$E$4+258,""),"")</f>
        <v/>
      </c>
      <c r="B260">
        <f>IF(A260="",0,IF(SUMPRODUCT((ISNUMBER('Test 2 visitor 70'!$B$8:$B$17)+ISNUMBER('Test 2 visitor 70'!$C$8:$C$17)&gt;0)*(IF(ISNUMBER('Test 2 visitor 70'!$B$8:$B$17),'Test 2 visitor 70'!$B$8:$B$17,'Test 2 visitor 70'!$E$4)&lt;=A260)*(IF(ISNUMBER('Test 2 visitor 70'!$C$8:$C$17),'Test 2 visitor 70'!$C$8:$C$17,'Test 2 visitor 70'!$F$4)&gt;=A260))&gt;0,1,0))</f>
        <v/>
      </c>
      <c r="C260">
        <f>IF(B260=0,0,IF(SUMPRODUCT((ISNUMBER('Test 2 visitor 70'!$B$8:$B$17)+ISNUMBER('Test 2 visitor 70'!$C$8:$C$17)&gt;0)*(ISNUMBER('Test 2 visitor 70'!$B$8:$B$17)*('Test 2 visitor 70'!$B$8:$B$17=A260)+ISNUMBER('Test 2 visitor 70'!$C$8:$C$17)*('Test 2 visitor 70'!$C$8:$C$17=A260)&gt;0))&gt;0,0,1))</f>
        <v/>
      </c>
      <c r="D260">
        <f>SUM(B$2:B260)</f>
        <v/>
      </c>
      <c r="E260">
        <f>SUM(C$2:C260)</f>
        <v/>
      </c>
    </row>
    <row r="261">
      <c r="A261" s="9">
        <f>IF(ISNUMBER('Test 2 visitor 70'!$E$4),IF('Test 2 visitor 70'!$E$4+259&lt;='Test 2 visitor 70'!$F$4,'Test 2 visitor 70'!$E$4+259,""),"")</f>
        <v/>
      </c>
      <c r="B261">
        <f>IF(A261="",0,IF(SUMPRODUCT((ISNUMBER('Test 2 visitor 70'!$B$8:$B$17)+ISNUMBER('Test 2 visitor 70'!$C$8:$C$17)&gt;0)*(IF(ISNUMBER('Test 2 visitor 70'!$B$8:$B$17),'Test 2 visitor 70'!$B$8:$B$17,'Test 2 visitor 70'!$E$4)&lt;=A261)*(IF(ISNUMBER('Test 2 visitor 70'!$C$8:$C$17),'Test 2 visitor 70'!$C$8:$C$17,'Test 2 visitor 70'!$F$4)&gt;=A261))&gt;0,1,0))</f>
        <v/>
      </c>
      <c r="C261">
        <f>IF(B261=0,0,IF(SUMPRODUCT((ISNUMBER('Test 2 visitor 70'!$B$8:$B$17)+ISNUMBER('Test 2 visitor 70'!$C$8:$C$17)&gt;0)*(ISNUMBER('Test 2 visitor 70'!$B$8:$B$17)*('Test 2 visitor 70'!$B$8:$B$17=A261)+ISNUMBER('Test 2 visitor 70'!$C$8:$C$17)*('Test 2 visitor 70'!$C$8:$C$17=A261)&gt;0))&gt;0,0,1))</f>
        <v/>
      </c>
      <c r="D261">
        <f>SUM(B$2:B261)</f>
        <v/>
      </c>
      <c r="E261">
        <f>SUM(C$2:C261)</f>
        <v/>
      </c>
    </row>
    <row r="262">
      <c r="A262" s="9">
        <f>IF(ISNUMBER('Test 2 visitor 70'!$E$4),IF('Test 2 visitor 70'!$E$4+260&lt;='Test 2 visitor 70'!$F$4,'Test 2 visitor 70'!$E$4+260,""),"")</f>
        <v/>
      </c>
      <c r="B262">
        <f>IF(A262="",0,IF(SUMPRODUCT((ISNUMBER('Test 2 visitor 70'!$B$8:$B$17)+ISNUMBER('Test 2 visitor 70'!$C$8:$C$17)&gt;0)*(IF(ISNUMBER('Test 2 visitor 70'!$B$8:$B$17),'Test 2 visitor 70'!$B$8:$B$17,'Test 2 visitor 70'!$E$4)&lt;=A262)*(IF(ISNUMBER('Test 2 visitor 70'!$C$8:$C$17),'Test 2 visitor 70'!$C$8:$C$17,'Test 2 visitor 70'!$F$4)&gt;=A262))&gt;0,1,0))</f>
        <v/>
      </c>
      <c r="C262">
        <f>IF(B262=0,0,IF(SUMPRODUCT((ISNUMBER('Test 2 visitor 70'!$B$8:$B$17)+ISNUMBER('Test 2 visitor 70'!$C$8:$C$17)&gt;0)*(ISNUMBER('Test 2 visitor 70'!$B$8:$B$17)*('Test 2 visitor 70'!$B$8:$B$17=A262)+ISNUMBER('Test 2 visitor 70'!$C$8:$C$17)*('Test 2 visitor 70'!$C$8:$C$17=A262)&gt;0))&gt;0,0,1))</f>
        <v/>
      </c>
      <c r="D262">
        <f>SUM(B$2:B262)</f>
        <v/>
      </c>
      <c r="E262">
        <f>SUM(C$2:C262)</f>
        <v/>
      </c>
    </row>
    <row r="263">
      <c r="A263" s="9">
        <f>IF(ISNUMBER('Test 2 visitor 70'!$E$4),IF('Test 2 visitor 70'!$E$4+261&lt;='Test 2 visitor 70'!$F$4,'Test 2 visitor 70'!$E$4+261,""),"")</f>
        <v/>
      </c>
      <c r="B263">
        <f>IF(A263="",0,IF(SUMPRODUCT((ISNUMBER('Test 2 visitor 70'!$B$8:$B$17)+ISNUMBER('Test 2 visitor 70'!$C$8:$C$17)&gt;0)*(IF(ISNUMBER('Test 2 visitor 70'!$B$8:$B$17),'Test 2 visitor 70'!$B$8:$B$17,'Test 2 visitor 70'!$E$4)&lt;=A263)*(IF(ISNUMBER('Test 2 visitor 70'!$C$8:$C$17),'Test 2 visitor 70'!$C$8:$C$17,'Test 2 visitor 70'!$F$4)&gt;=A263))&gt;0,1,0))</f>
        <v/>
      </c>
      <c r="C263">
        <f>IF(B263=0,0,IF(SUMPRODUCT((ISNUMBER('Test 2 visitor 70'!$B$8:$B$17)+ISNUMBER('Test 2 visitor 70'!$C$8:$C$17)&gt;0)*(ISNUMBER('Test 2 visitor 70'!$B$8:$B$17)*('Test 2 visitor 70'!$B$8:$B$17=A263)+ISNUMBER('Test 2 visitor 70'!$C$8:$C$17)*('Test 2 visitor 70'!$C$8:$C$17=A263)&gt;0))&gt;0,0,1))</f>
        <v/>
      </c>
      <c r="D263">
        <f>SUM(B$2:B263)</f>
        <v/>
      </c>
      <c r="E263">
        <f>SUM(C$2:C263)</f>
        <v/>
      </c>
    </row>
    <row r="264">
      <c r="A264" s="9">
        <f>IF(ISNUMBER('Test 2 visitor 70'!$E$4),IF('Test 2 visitor 70'!$E$4+262&lt;='Test 2 visitor 70'!$F$4,'Test 2 visitor 70'!$E$4+262,""),"")</f>
        <v/>
      </c>
      <c r="B264">
        <f>IF(A264="",0,IF(SUMPRODUCT((ISNUMBER('Test 2 visitor 70'!$B$8:$B$17)+ISNUMBER('Test 2 visitor 70'!$C$8:$C$17)&gt;0)*(IF(ISNUMBER('Test 2 visitor 70'!$B$8:$B$17),'Test 2 visitor 70'!$B$8:$B$17,'Test 2 visitor 70'!$E$4)&lt;=A264)*(IF(ISNUMBER('Test 2 visitor 70'!$C$8:$C$17),'Test 2 visitor 70'!$C$8:$C$17,'Test 2 visitor 70'!$F$4)&gt;=A264))&gt;0,1,0))</f>
        <v/>
      </c>
      <c r="C264">
        <f>IF(B264=0,0,IF(SUMPRODUCT((ISNUMBER('Test 2 visitor 70'!$B$8:$B$17)+ISNUMBER('Test 2 visitor 70'!$C$8:$C$17)&gt;0)*(ISNUMBER('Test 2 visitor 70'!$B$8:$B$17)*('Test 2 visitor 70'!$B$8:$B$17=A264)+ISNUMBER('Test 2 visitor 70'!$C$8:$C$17)*('Test 2 visitor 70'!$C$8:$C$17=A264)&gt;0))&gt;0,0,1))</f>
        <v/>
      </c>
      <c r="D264">
        <f>SUM(B$2:B264)</f>
        <v/>
      </c>
      <c r="E264">
        <f>SUM(C$2:C264)</f>
        <v/>
      </c>
    </row>
    <row r="265">
      <c r="A265" s="9">
        <f>IF(ISNUMBER('Test 2 visitor 70'!$E$4),IF('Test 2 visitor 70'!$E$4+263&lt;='Test 2 visitor 70'!$F$4,'Test 2 visitor 70'!$E$4+263,""),"")</f>
        <v/>
      </c>
      <c r="B265">
        <f>IF(A265="",0,IF(SUMPRODUCT((ISNUMBER('Test 2 visitor 70'!$B$8:$B$17)+ISNUMBER('Test 2 visitor 70'!$C$8:$C$17)&gt;0)*(IF(ISNUMBER('Test 2 visitor 70'!$B$8:$B$17),'Test 2 visitor 70'!$B$8:$B$17,'Test 2 visitor 70'!$E$4)&lt;=A265)*(IF(ISNUMBER('Test 2 visitor 70'!$C$8:$C$17),'Test 2 visitor 70'!$C$8:$C$17,'Test 2 visitor 70'!$F$4)&gt;=A265))&gt;0,1,0))</f>
        <v/>
      </c>
      <c r="C265">
        <f>IF(B265=0,0,IF(SUMPRODUCT((ISNUMBER('Test 2 visitor 70'!$B$8:$B$17)+ISNUMBER('Test 2 visitor 70'!$C$8:$C$17)&gt;0)*(ISNUMBER('Test 2 visitor 70'!$B$8:$B$17)*('Test 2 visitor 70'!$B$8:$B$17=A265)+ISNUMBER('Test 2 visitor 70'!$C$8:$C$17)*('Test 2 visitor 70'!$C$8:$C$17=A265)&gt;0))&gt;0,0,1))</f>
        <v/>
      </c>
      <c r="D265">
        <f>SUM(B$2:B265)</f>
        <v/>
      </c>
      <c r="E265">
        <f>SUM(C$2:C265)</f>
        <v/>
      </c>
    </row>
    <row r="266">
      <c r="A266" s="9">
        <f>IF(ISNUMBER('Test 2 visitor 70'!$E$4),IF('Test 2 visitor 70'!$E$4+264&lt;='Test 2 visitor 70'!$F$4,'Test 2 visitor 70'!$E$4+264,""),"")</f>
        <v/>
      </c>
      <c r="B266">
        <f>IF(A266="",0,IF(SUMPRODUCT((ISNUMBER('Test 2 visitor 70'!$B$8:$B$17)+ISNUMBER('Test 2 visitor 70'!$C$8:$C$17)&gt;0)*(IF(ISNUMBER('Test 2 visitor 70'!$B$8:$B$17),'Test 2 visitor 70'!$B$8:$B$17,'Test 2 visitor 70'!$E$4)&lt;=A266)*(IF(ISNUMBER('Test 2 visitor 70'!$C$8:$C$17),'Test 2 visitor 70'!$C$8:$C$17,'Test 2 visitor 70'!$F$4)&gt;=A266))&gt;0,1,0))</f>
        <v/>
      </c>
      <c r="C266">
        <f>IF(B266=0,0,IF(SUMPRODUCT((ISNUMBER('Test 2 visitor 70'!$B$8:$B$17)+ISNUMBER('Test 2 visitor 70'!$C$8:$C$17)&gt;0)*(ISNUMBER('Test 2 visitor 70'!$B$8:$B$17)*('Test 2 visitor 70'!$B$8:$B$17=A266)+ISNUMBER('Test 2 visitor 70'!$C$8:$C$17)*('Test 2 visitor 70'!$C$8:$C$17=A266)&gt;0))&gt;0,0,1))</f>
        <v/>
      </c>
      <c r="D266">
        <f>SUM(B$2:B266)</f>
        <v/>
      </c>
      <c r="E266">
        <f>SUM(C$2:C266)</f>
        <v/>
      </c>
    </row>
    <row r="267">
      <c r="A267" s="9">
        <f>IF(ISNUMBER('Test 2 visitor 70'!$E$4),IF('Test 2 visitor 70'!$E$4+265&lt;='Test 2 visitor 70'!$F$4,'Test 2 visitor 70'!$E$4+265,""),"")</f>
        <v/>
      </c>
      <c r="B267">
        <f>IF(A267="",0,IF(SUMPRODUCT((ISNUMBER('Test 2 visitor 70'!$B$8:$B$17)+ISNUMBER('Test 2 visitor 70'!$C$8:$C$17)&gt;0)*(IF(ISNUMBER('Test 2 visitor 70'!$B$8:$B$17),'Test 2 visitor 70'!$B$8:$B$17,'Test 2 visitor 70'!$E$4)&lt;=A267)*(IF(ISNUMBER('Test 2 visitor 70'!$C$8:$C$17),'Test 2 visitor 70'!$C$8:$C$17,'Test 2 visitor 70'!$F$4)&gt;=A267))&gt;0,1,0))</f>
        <v/>
      </c>
      <c r="C267">
        <f>IF(B267=0,0,IF(SUMPRODUCT((ISNUMBER('Test 2 visitor 70'!$B$8:$B$17)+ISNUMBER('Test 2 visitor 70'!$C$8:$C$17)&gt;0)*(ISNUMBER('Test 2 visitor 70'!$B$8:$B$17)*('Test 2 visitor 70'!$B$8:$B$17=A267)+ISNUMBER('Test 2 visitor 70'!$C$8:$C$17)*('Test 2 visitor 70'!$C$8:$C$17=A267)&gt;0))&gt;0,0,1))</f>
        <v/>
      </c>
      <c r="D267">
        <f>SUM(B$2:B267)</f>
        <v/>
      </c>
      <c r="E267">
        <f>SUM(C$2:C267)</f>
        <v/>
      </c>
    </row>
    <row r="268">
      <c r="A268" s="9">
        <f>IF(ISNUMBER('Test 2 visitor 70'!$E$4),IF('Test 2 visitor 70'!$E$4+266&lt;='Test 2 visitor 70'!$F$4,'Test 2 visitor 70'!$E$4+266,""),"")</f>
        <v/>
      </c>
      <c r="B268">
        <f>IF(A268="",0,IF(SUMPRODUCT((ISNUMBER('Test 2 visitor 70'!$B$8:$B$17)+ISNUMBER('Test 2 visitor 70'!$C$8:$C$17)&gt;0)*(IF(ISNUMBER('Test 2 visitor 70'!$B$8:$B$17),'Test 2 visitor 70'!$B$8:$B$17,'Test 2 visitor 70'!$E$4)&lt;=A268)*(IF(ISNUMBER('Test 2 visitor 70'!$C$8:$C$17),'Test 2 visitor 70'!$C$8:$C$17,'Test 2 visitor 70'!$F$4)&gt;=A268))&gt;0,1,0))</f>
        <v/>
      </c>
      <c r="C268">
        <f>IF(B268=0,0,IF(SUMPRODUCT((ISNUMBER('Test 2 visitor 70'!$B$8:$B$17)+ISNUMBER('Test 2 visitor 70'!$C$8:$C$17)&gt;0)*(ISNUMBER('Test 2 visitor 70'!$B$8:$B$17)*('Test 2 visitor 70'!$B$8:$B$17=A268)+ISNUMBER('Test 2 visitor 70'!$C$8:$C$17)*('Test 2 visitor 70'!$C$8:$C$17=A268)&gt;0))&gt;0,0,1))</f>
        <v/>
      </c>
      <c r="D268">
        <f>SUM(B$2:B268)</f>
        <v/>
      </c>
      <c r="E268">
        <f>SUM(C$2:C268)</f>
        <v/>
      </c>
    </row>
    <row r="269">
      <c r="A269" s="9">
        <f>IF(ISNUMBER('Test 2 visitor 70'!$E$4),IF('Test 2 visitor 70'!$E$4+267&lt;='Test 2 visitor 70'!$F$4,'Test 2 visitor 70'!$E$4+267,""),"")</f>
        <v/>
      </c>
      <c r="B269">
        <f>IF(A269="",0,IF(SUMPRODUCT((ISNUMBER('Test 2 visitor 70'!$B$8:$B$17)+ISNUMBER('Test 2 visitor 70'!$C$8:$C$17)&gt;0)*(IF(ISNUMBER('Test 2 visitor 70'!$B$8:$B$17),'Test 2 visitor 70'!$B$8:$B$17,'Test 2 visitor 70'!$E$4)&lt;=A269)*(IF(ISNUMBER('Test 2 visitor 70'!$C$8:$C$17),'Test 2 visitor 70'!$C$8:$C$17,'Test 2 visitor 70'!$F$4)&gt;=A269))&gt;0,1,0))</f>
        <v/>
      </c>
      <c r="C269">
        <f>IF(B269=0,0,IF(SUMPRODUCT((ISNUMBER('Test 2 visitor 70'!$B$8:$B$17)+ISNUMBER('Test 2 visitor 70'!$C$8:$C$17)&gt;0)*(ISNUMBER('Test 2 visitor 70'!$B$8:$B$17)*('Test 2 visitor 70'!$B$8:$B$17=A269)+ISNUMBER('Test 2 visitor 70'!$C$8:$C$17)*('Test 2 visitor 70'!$C$8:$C$17=A269)&gt;0))&gt;0,0,1))</f>
        <v/>
      </c>
      <c r="D269">
        <f>SUM(B$2:B269)</f>
        <v/>
      </c>
      <c r="E269">
        <f>SUM(C$2:C269)</f>
        <v/>
      </c>
    </row>
    <row r="270">
      <c r="A270" s="9">
        <f>IF(ISNUMBER('Test 2 visitor 70'!$E$4),IF('Test 2 visitor 70'!$E$4+268&lt;='Test 2 visitor 70'!$F$4,'Test 2 visitor 70'!$E$4+268,""),"")</f>
        <v/>
      </c>
      <c r="B270">
        <f>IF(A270="",0,IF(SUMPRODUCT((ISNUMBER('Test 2 visitor 70'!$B$8:$B$17)+ISNUMBER('Test 2 visitor 70'!$C$8:$C$17)&gt;0)*(IF(ISNUMBER('Test 2 visitor 70'!$B$8:$B$17),'Test 2 visitor 70'!$B$8:$B$17,'Test 2 visitor 70'!$E$4)&lt;=A270)*(IF(ISNUMBER('Test 2 visitor 70'!$C$8:$C$17),'Test 2 visitor 70'!$C$8:$C$17,'Test 2 visitor 70'!$F$4)&gt;=A270))&gt;0,1,0))</f>
        <v/>
      </c>
      <c r="C270">
        <f>IF(B270=0,0,IF(SUMPRODUCT((ISNUMBER('Test 2 visitor 70'!$B$8:$B$17)+ISNUMBER('Test 2 visitor 70'!$C$8:$C$17)&gt;0)*(ISNUMBER('Test 2 visitor 70'!$B$8:$B$17)*('Test 2 visitor 70'!$B$8:$B$17=A270)+ISNUMBER('Test 2 visitor 70'!$C$8:$C$17)*('Test 2 visitor 70'!$C$8:$C$17=A270)&gt;0))&gt;0,0,1))</f>
        <v/>
      </c>
      <c r="D270">
        <f>SUM(B$2:B270)</f>
        <v/>
      </c>
      <c r="E270">
        <f>SUM(C$2:C270)</f>
        <v/>
      </c>
    </row>
    <row r="271">
      <c r="A271" s="9">
        <f>IF(ISNUMBER('Test 2 visitor 70'!$E$4),IF('Test 2 visitor 70'!$E$4+269&lt;='Test 2 visitor 70'!$F$4,'Test 2 visitor 70'!$E$4+269,""),"")</f>
        <v/>
      </c>
      <c r="B271">
        <f>IF(A271="",0,IF(SUMPRODUCT((ISNUMBER('Test 2 visitor 70'!$B$8:$B$17)+ISNUMBER('Test 2 visitor 70'!$C$8:$C$17)&gt;0)*(IF(ISNUMBER('Test 2 visitor 70'!$B$8:$B$17),'Test 2 visitor 70'!$B$8:$B$17,'Test 2 visitor 70'!$E$4)&lt;=A271)*(IF(ISNUMBER('Test 2 visitor 70'!$C$8:$C$17),'Test 2 visitor 70'!$C$8:$C$17,'Test 2 visitor 70'!$F$4)&gt;=A271))&gt;0,1,0))</f>
        <v/>
      </c>
      <c r="C271">
        <f>IF(B271=0,0,IF(SUMPRODUCT((ISNUMBER('Test 2 visitor 70'!$B$8:$B$17)+ISNUMBER('Test 2 visitor 70'!$C$8:$C$17)&gt;0)*(ISNUMBER('Test 2 visitor 70'!$B$8:$B$17)*('Test 2 visitor 70'!$B$8:$B$17=A271)+ISNUMBER('Test 2 visitor 70'!$C$8:$C$17)*('Test 2 visitor 70'!$C$8:$C$17=A271)&gt;0))&gt;0,0,1))</f>
        <v/>
      </c>
      <c r="D271">
        <f>SUM(B$2:B271)</f>
        <v/>
      </c>
      <c r="E271">
        <f>SUM(C$2:C271)</f>
        <v/>
      </c>
    </row>
    <row r="272">
      <c r="A272" s="9">
        <f>IF(ISNUMBER('Test 2 visitor 70'!$E$4),IF('Test 2 visitor 70'!$E$4+270&lt;='Test 2 visitor 70'!$F$4,'Test 2 visitor 70'!$E$4+270,""),"")</f>
        <v/>
      </c>
      <c r="B272">
        <f>IF(A272="",0,IF(SUMPRODUCT((ISNUMBER('Test 2 visitor 70'!$B$8:$B$17)+ISNUMBER('Test 2 visitor 70'!$C$8:$C$17)&gt;0)*(IF(ISNUMBER('Test 2 visitor 70'!$B$8:$B$17),'Test 2 visitor 70'!$B$8:$B$17,'Test 2 visitor 70'!$E$4)&lt;=A272)*(IF(ISNUMBER('Test 2 visitor 70'!$C$8:$C$17),'Test 2 visitor 70'!$C$8:$C$17,'Test 2 visitor 70'!$F$4)&gt;=A272))&gt;0,1,0))</f>
        <v/>
      </c>
      <c r="C272">
        <f>IF(B272=0,0,IF(SUMPRODUCT((ISNUMBER('Test 2 visitor 70'!$B$8:$B$17)+ISNUMBER('Test 2 visitor 70'!$C$8:$C$17)&gt;0)*(ISNUMBER('Test 2 visitor 70'!$B$8:$B$17)*('Test 2 visitor 70'!$B$8:$B$17=A272)+ISNUMBER('Test 2 visitor 70'!$C$8:$C$17)*('Test 2 visitor 70'!$C$8:$C$17=A272)&gt;0))&gt;0,0,1))</f>
        <v/>
      </c>
      <c r="D272">
        <f>SUM(B$2:B272)</f>
        <v/>
      </c>
      <c r="E272">
        <f>SUM(C$2:C272)</f>
        <v/>
      </c>
    </row>
    <row r="273">
      <c r="A273" s="9">
        <f>IF(ISNUMBER('Test 2 visitor 70'!$E$4),IF('Test 2 visitor 70'!$E$4+271&lt;='Test 2 visitor 70'!$F$4,'Test 2 visitor 70'!$E$4+271,""),"")</f>
        <v/>
      </c>
      <c r="B273">
        <f>IF(A273="",0,IF(SUMPRODUCT((ISNUMBER('Test 2 visitor 70'!$B$8:$B$17)+ISNUMBER('Test 2 visitor 70'!$C$8:$C$17)&gt;0)*(IF(ISNUMBER('Test 2 visitor 70'!$B$8:$B$17),'Test 2 visitor 70'!$B$8:$B$17,'Test 2 visitor 70'!$E$4)&lt;=A273)*(IF(ISNUMBER('Test 2 visitor 70'!$C$8:$C$17),'Test 2 visitor 70'!$C$8:$C$17,'Test 2 visitor 70'!$F$4)&gt;=A273))&gt;0,1,0))</f>
        <v/>
      </c>
      <c r="C273">
        <f>IF(B273=0,0,IF(SUMPRODUCT((ISNUMBER('Test 2 visitor 70'!$B$8:$B$17)+ISNUMBER('Test 2 visitor 70'!$C$8:$C$17)&gt;0)*(ISNUMBER('Test 2 visitor 70'!$B$8:$B$17)*('Test 2 visitor 70'!$B$8:$B$17=A273)+ISNUMBER('Test 2 visitor 70'!$C$8:$C$17)*('Test 2 visitor 70'!$C$8:$C$17=A273)&gt;0))&gt;0,0,1))</f>
        <v/>
      </c>
      <c r="D273">
        <f>SUM(B$2:B273)</f>
        <v/>
      </c>
      <c r="E273">
        <f>SUM(C$2:C273)</f>
        <v/>
      </c>
    </row>
    <row r="274">
      <c r="A274" s="9">
        <f>IF(ISNUMBER('Test 2 visitor 70'!$E$4),IF('Test 2 visitor 70'!$E$4+272&lt;='Test 2 visitor 70'!$F$4,'Test 2 visitor 70'!$E$4+272,""),"")</f>
        <v/>
      </c>
      <c r="B274">
        <f>IF(A274="",0,IF(SUMPRODUCT((ISNUMBER('Test 2 visitor 70'!$B$8:$B$17)+ISNUMBER('Test 2 visitor 70'!$C$8:$C$17)&gt;0)*(IF(ISNUMBER('Test 2 visitor 70'!$B$8:$B$17),'Test 2 visitor 70'!$B$8:$B$17,'Test 2 visitor 70'!$E$4)&lt;=A274)*(IF(ISNUMBER('Test 2 visitor 70'!$C$8:$C$17),'Test 2 visitor 70'!$C$8:$C$17,'Test 2 visitor 70'!$F$4)&gt;=A274))&gt;0,1,0))</f>
        <v/>
      </c>
      <c r="C274">
        <f>IF(B274=0,0,IF(SUMPRODUCT((ISNUMBER('Test 2 visitor 70'!$B$8:$B$17)+ISNUMBER('Test 2 visitor 70'!$C$8:$C$17)&gt;0)*(ISNUMBER('Test 2 visitor 70'!$B$8:$B$17)*('Test 2 visitor 70'!$B$8:$B$17=A274)+ISNUMBER('Test 2 visitor 70'!$C$8:$C$17)*('Test 2 visitor 70'!$C$8:$C$17=A274)&gt;0))&gt;0,0,1))</f>
        <v/>
      </c>
      <c r="D274">
        <f>SUM(B$2:B274)</f>
        <v/>
      </c>
      <c r="E274">
        <f>SUM(C$2:C274)</f>
        <v/>
      </c>
    </row>
    <row r="275">
      <c r="A275" s="9">
        <f>IF(ISNUMBER('Test 2 visitor 70'!$E$4),IF('Test 2 visitor 70'!$E$4+273&lt;='Test 2 visitor 70'!$F$4,'Test 2 visitor 70'!$E$4+273,""),"")</f>
        <v/>
      </c>
      <c r="B275">
        <f>IF(A275="",0,IF(SUMPRODUCT((ISNUMBER('Test 2 visitor 70'!$B$8:$B$17)+ISNUMBER('Test 2 visitor 70'!$C$8:$C$17)&gt;0)*(IF(ISNUMBER('Test 2 visitor 70'!$B$8:$B$17),'Test 2 visitor 70'!$B$8:$B$17,'Test 2 visitor 70'!$E$4)&lt;=A275)*(IF(ISNUMBER('Test 2 visitor 70'!$C$8:$C$17),'Test 2 visitor 70'!$C$8:$C$17,'Test 2 visitor 70'!$F$4)&gt;=A275))&gt;0,1,0))</f>
        <v/>
      </c>
      <c r="C275">
        <f>IF(B275=0,0,IF(SUMPRODUCT((ISNUMBER('Test 2 visitor 70'!$B$8:$B$17)+ISNUMBER('Test 2 visitor 70'!$C$8:$C$17)&gt;0)*(ISNUMBER('Test 2 visitor 70'!$B$8:$B$17)*('Test 2 visitor 70'!$B$8:$B$17=A275)+ISNUMBER('Test 2 visitor 70'!$C$8:$C$17)*('Test 2 visitor 70'!$C$8:$C$17=A275)&gt;0))&gt;0,0,1))</f>
        <v/>
      </c>
      <c r="D275">
        <f>SUM(B$2:B275)</f>
        <v/>
      </c>
      <c r="E275">
        <f>SUM(C$2:C275)</f>
        <v/>
      </c>
    </row>
    <row r="276">
      <c r="A276" s="9">
        <f>IF(ISNUMBER('Test 2 visitor 70'!$E$4),IF('Test 2 visitor 70'!$E$4+274&lt;='Test 2 visitor 70'!$F$4,'Test 2 visitor 70'!$E$4+274,""),"")</f>
        <v/>
      </c>
      <c r="B276">
        <f>IF(A276="",0,IF(SUMPRODUCT((ISNUMBER('Test 2 visitor 70'!$B$8:$B$17)+ISNUMBER('Test 2 visitor 70'!$C$8:$C$17)&gt;0)*(IF(ISNUMBER('Test 2 visitor 70'!$B$8:$B$17),'Test 2 visitor 70'!$B$8:$B$17,'Test 2 visitor 70'!$E$4)&lt;=A276)*(IF(ISNUMBER('Test 2 visitor 70'!$C$8:$C$17),'Test 2 visitor 70'!$C$8:$C$17,'Test 2 visitor 70'!$F$4)&gt;=A276))&gt;0,1,0))</f>
        <v/>
      </c>
      <c r="C276">
        <f>IF(B276=0,0,IF(SUMPRODUCT((ISNUMBER('Test 2 visitor 70'!$B$8:$B$17)+ISNUMBER('Test 2 visitor 70'!$C$8:$C$17)&gt;0)*(ISNUMBER('Test 2 visitor 70'!$B$8:$B$17)*('Test 2 visitor 70'!$B$8:$B$17=A276)+ISNUMBER('Test 2 visitor 70'!$C$8:$C$17)*('Test 2 visitor 70'!$C$8:$C$17=A276)&gt;0))&gt;0,0,1))</f>
        <v/>
      </c>
      <c r="D276">
        <f>SUM(B$2:B276)</f>
        <v/>
      </c>
      <c r="E276">
        <f>SUM(C$2:C276)</f>
        <v/>
      </c>
    </row>
    <row r="277">
      <c r="A277" s="9">
        <f>IF(ISNUMBER('Test 2 visitor 70'!$E$4),IF('Test 2 visitor 70'!$E$4+275&lt;='Test 2 visitor 70'!$F$4,'Test 2 visitor 70'!$E$4+275,""),"")</f>
        <v/>
      </c>
      <c r="B277">
        <f>IF(A277="",0,IF(SUMPRODUCT((ISNUMBER('Test 2 visitor 70'!$B$8:$B$17)+ISNUMBER('Test 2 visitor 70'!$C$8:$C$17)&gt;0)*(IF(ISNUMBER('Test 2 visitor 70'!$B$8:$B$17),'Test 2 visitor 70'!$B$8:$B$17,'Test 2 visitor 70'!$E$4)&lt;=A277)*(IF(ISNUMBER('Test 2 visitor 70'!$C$8:$C$17),'Test 2 visitor 70'!$C$8:$C$17,'Test 2 visitor 70'!$F$4)&gt;=A277))&gt;0,1,0))</f>
        <v/>
      </c>
      <c r="C277">
        <f>IF(B277=0,0,IF(SUMPRODUCT((ISNUMBER('Test 2 visitor 70'!$B$8:$B$17)+ISNUMBER('Test 2 visitor 70'!$C$8:$C$17)&gt;0)*(ISNUMBER('Test 2 visitor 70'!$B$8:$B$17)*('Test 2 visitor 70'!$B$8:$B$17=A277)+ISNUMBER('Test 2 visitor 70'!$C$8:$C$17)*('Test 2 visitor 70'!$C$8:$C$17=A277)&gt;0))&gt;0,0,1))</f>
        <v/>
      </c>
      <c r="D277">
        <f>SUM(B$2:B277)</f>
        <v/>
      </c>
      <c r="E277">
        <f>SUM(C$2:C277)</f>
        <v/>
      </c>
    </row>
    <row r="278">
      <c r="A278" s="9">
        <f>IF(ISNUMBER('Test 2 visitor 70'!$E$4),IF('Test 2 visitor 70'!$E$4+276&lt;='Test 2 visitor 70'!$F$4,'Test 2 visitor 70'!$E$4+276,""),"")</f>
        <v/>
      </c>
      <c r="B278">
        <f>IF(A278="",0,IF(SUMPRODUCT((ISNUMBER('Test 2 visitor 70'!$B$8:$B$17)+ISNUMBER('Test 2 visitor 70'!$C$8:$C$17)&gt;0)*(IF(ISNUMBER('Test 2 visitor 70'!$B$8:$B$17),'Test 2 visitor 70'!$B$8:$B$17,'Test 2 visitor 70'!$E$4)&lt;=A278)*(IF(ISNUMBER('Test 2 visitor 70'!$C$8:$C$17),'Test 2 visitor 70'!$C$8:$C$17,'Test 2 visitor 70'!$F$4)&gt;=A278))&gt;0,1,0))</f>
        <v/>
      </c>
      <c r="C278">
        <f>IF(B278=0,0,IF(SUMPRODUCT((ISNUMBER('Test 2 visitor 70'!$B$8:$B$17)+ISNUMBER('Test 2 visitor 70'!$C$8:$C$17)&gt;0)*(ISNUMBER('Test 2 visitor 70'!$B$8:$B$17)*('Test 2 visitor 70'!$B$8:$B$17=A278)+ISNUMBER('Test 2 visitor 70'!$C$8:$C$17)*('Test 2 visitor 70'!$C$8:$C$17=A278)&gt;0))&gt;0,0,1))</f>
        <v/>
      </c>
      <c r="D278">
        <f>SUM(B$2:B278)</f>
        <v/>
      </c>
      <c r="E278">
        <f>SUM(C$2:C278)</f>
        <v/>
      </c>
    </row>
    <row r="279">
      <c r="A279" s="9">
        <f>IF(ISNUMBER('Test 2 visitor 70'!$E$4),IF('Test 2 visitor 70'!$E$4+277&lt;='Test 2 visitor 70'!$F$4,'Test 2 visitor 70'!$E$4+277,""),"")</f>
        <v/>
      </c>
      <c r="B279">
        <f>IF(A279="",0,IF(SUMPRODUCT((ISNUMBER('Test 2 visitor 70'!$B$8:$B$17)+ISNUMBER('Test 2 visitor 70'!$C$8:$C$17)&gt;0)*(IF(ISNUMBER('Test 2 visitor 70'!$B$8:$B$17),'Test 2 visitor 70'!$B$8:$B$17,'Test 2 visitor 70'!$E$4)&lt;=A279)*(IF(ISNUMBER('Test 2 visitor 70'!$C$8:$C$17),'Test 2 visitor 70'!$C$8:$C$17,'Test 2 visitor 70'!$F$4)&gt;=A279))&gt;0,1,0))</f>
        <v/>
      </c>
      <c r="C279">
        <f>IF(B279=0,0,IF(SUMPRODUCT((ISNUMBER('Test 2 visitor 70'!$B$8:$B$17)+ISNUMBER('Test 2 visitor 70'!$C$8:$C$17)&gt;0)*(ISNUMBER('Test 2 visitor 70'!$B$8:$B$17)*('Test 2 visitor 70'!$B$8:$B$17=A279)+ISNUMBER('Test 2 visitor 70'!$C$8:$C$17)*('Test 2 visitor 70'!$C$8:$C$17=A279)&gt;0))&gt;0,0,1))</f>
        <v/>
      </c>
      <c r="D279">
        <f>SUM(B$2:B279)</f>
        <v/>
      </c>
      <c r="E279">
        <f>SUM(C$2:C279)</f>
        <v/>
      </c>
    </row>
    <row r="280">
      <c r="A280" s="9">
        <f>IF(ISNUMBER('Test 2 visitor 70'!$E$4),IF('Test 2 visitor 70'!$E$4+278&lt;='Test 2 visitor 70'!$F$4,'Test 2 visitor 70'!$E$4+278,""),"")</f>
        <v/>
      </c>
      <c r="B280">
        <f>IF(A280="",0,IF(SUMPRODUCT((ISNUMBER('Test 2 visitor 70'!$B$8:$B$17)+ISNUMBER('Test 2 visitor 70'!$C$8:$C$17)&gt;0)*(IF(ISNUMBER('Test 2 visitor 70'!$B$8:$B$17),'Test 2 visitor 70'!$B$8:$B$17,'Test 2 visitor 70'!$E$4)&lt;=A280)*(IF(ISNUMBER('Test 2 visitor 70'!$C$8:$C$17),'Test 2 visitor 70'!$C$8:$C$17,'Test 2 visitor 70'!$F$4)&gt;=A280))&gt;0,1,0))</f>
        <v/>
      </c>
      <c r="C280">
        <f>IF(B280=0,0,IF(SUMPRODUCT((ISNUMBER('Test 2 visitor 70'!$B$8:$B$17)+ISNUMBER('Test 2 visitor 70'!$C$8:$C$17)&gt;0)*(ISNUMBER('Test 2 visitor 70'!$B$8:$B$17)*('Test 2 visitor 70'!$B$8:$B$17=A280)+ISNUMBER('Test 2 visitor 70'!$C$8:$C$17)*('Test 2 visitor 70'!$C$8:$C$17=A280)&gt;0))&gt;0,0,1))</f>
        <v/>
      </c>
      <c r="D280">
        <f>SUM(B$2:B280)</f>
        <v/>
      </c>
      <c r="E280">
        <f>SUM(C$2:C280)</f>
        <v/>
      </c>
    </row>
    <row r="281">
      <c r="A281" s="9">
        <f>IF(ISNUMBER('Test 2 visitor 70'!$E$4),IF('Test 2 visitor 70'!$E$4+279&lt;='Test 2 visitor 70'!$F$4,'Test 2 visitor 70'!$E$4+279,""),"")</f>
        <v/>
      </c>
      <c r="B281">
        <f>IF(A281="",0,IF(SUMPRODUCT((ISNUMBER('Test 2 visitor 70'!$B$8:$B$17)+ISNUMBER('Test 2 visitor 70'!$C$8:$C$17)&gt;0)*(IF(ISNUMBER('Test 2 visitor 70'!$B$8:$B$17),'Test 2 visitor 70'!$B$8:$B$17,'Test 2 visitor 70'!$E$4)&lt;=A281)*(IF(ISNUMBER('Test 2 visitor 70'!$C$8:$C$17),'Test 2 visitor 70'!$C$8:$C$17,'Test 2 visitor 70'!$F$4)&gt;=A281))&gt;0,1,0))</f>
        <v/>
      </c>
      <c r="C281">
        <f>IF(B281=0,0,IF(SUMPRODUCT((ISNUMBER('Test 2 visitor 70'!$B$8:$B$17)+ISNUMBER('Test 2 visitor 70'!$C$8:$C$17)&gt;0)*(ISNUMBER('Test 2 visitor 70'!$B$8:$B$17)*('Test 2 visitor 70'!$B$8:$B$17=A281)+ISNUMBER('Test 2 visitor 70'!$C$8:$C$17)*('Test 2 visitor 70'!$C$8:$C$17=A281)&gt;0))&gt;0,0,1))</f>
        <v/>
      </c>
      <c r="D281">
        <f>SUM(B$2:B281)</f>
        <v/>
      </c>
      <c r="E281">
        <f>SUM(C$2:C281)</f>
        <v/>
      </c>
    </row>
    <row r="282">
      <c r="A282" s="9">
        <f>IF(ISNUMBER('Test 2 visitor 70'!$E$4),IF('Test 2 visitor 70'!$E$4+280&lt;='Test 2 visitor 70'!$F$4,'Test 2 visitor 70'!$E$4+280,""),"")</f>
        <v/>
      </c>
      <c r="B282">
        <f>IF(A282="",0,IF(SUMPRODUCT((ISNUMBER('Test 2 visitor 70'!$B$8:$B$17)+ISNUMBER('Test 2 visitor 70'!$C$8:$C$17)&gt;0)*(IF(ISNUMBER('Test 2 visitor 70'!$B$8:$B$17),'Test 2 visitor 70'!$B$8:$B$17,'Test 2 visitor 70'!$E$4)&lt;=A282)*(IF(ISNUMBER('Test 2 visitor 70'!$C$8:$C$17),'Test 2 visitor 70'!$C$8:$C$17,'Test 2 visitor 70'!$F$4)&gt;=A282))&gt;0,1,0))</f>
        <v/>
      </c>
      <c r="C282">
        <f>IF(B282=0,0,IF(SUMPRODUCT((ISNUMBER('Test 2 visitor 70'!$B$8:$B$17)+ISNUMBER('Test 2 visitor 70'!$C$8:$C$17)&gt;0)*(ISNUMBER('Test 2 visitor 70'!$B$8:$B$17)*('Test 2 visitor 70'!$B$8:$B$17=A282)+ISNUMBER('Test 2 visitor 70'!$C$8:$C$17)*('Test 2 visitor 70'!$C$8:$C$17=A282)&gt;0))&gt;0,0,1))</f>
        <v/>
      </c>
      <c r="D282">
        <f>SUM(B$2:B282)</f>
        <v/>
      </c>
      <c r="E282">
        <f>SUM(C$2:C282)</f>
        <v/>
      </c>
    </row>
    <row r="283">
      <c r="A283" s="9">
        <f>IF(ISNUMBER('Test 2 visitor 70'!$E$4),IF('Test 2 visitor 70'!$E$4+281&lt;='Test 2 visitor 70'!$F$4,'Test 2 visitor 70'!$E$4+281,""),"")</f>
        <v/>
      </c>
      <c r="B283">
        <f>IF(A283="",0,IF(SUMPRODUCT((ISNUMBER('Test 2 visitor 70'!$B$8:$B$17)+ISNUMBER('Test 2 visitor 70'!$C$8:$C$17)&gt;0)*(IF(ISNUMBER('Test 2 visitor 70'!$B$8:$B$17),'Test 2 visitor 70'!$B$8:$B$17,'Test 2 visitor 70'!$E$4)&lt;=A283)*(IF(ISNUMBER('Test 2 visitor 70'!$C$8:$C$17),'Test 2 visitor 70'!$C$8:$C$17,'Test 2 visitor 70'!$F$4)&gt;=A283))&gt;0,1,0))</f>
        <v/>
      </c>
      <c r="C283">
        <f>IF(B283=0,0,IF(SUMPRODUCT((ISNUMBER('Test 2 visitor 70'!$B$8:$B$17)+ISNUMBER('Test 2 visitor 70'!$C$8:$C$17)&gt;0)*(ISNUMBER('Test 2 visitor 70'!$B$8:$B$17)*('Test 2 visitor 70'!$B$8:$B$17=A283)+ISNUMBER('Test 2 visitor 70'!$C$8:$C$17)*('Test 2 visitor 70'!$C$8:$C$17=A283)&gt;0))&gt;0,0,1))</f>
        <v/>
      </c>
      <c r="D283">
        <f>SUM(B$2:B283)</f>
        <v/>
      </c>
      <c r="E283">
        <f>SUM(C$2:C283)</f>
        <v/>
      </c>
    </row>
    <row r="284">
      <c r="A284" s="9">
        <f>IF(ISNUMBER('Test 2 visitor 70'!$E$4),IF('Test 2 visitor 70'!$E$4+282&lt;='Test 2 visitor 70'!$F$4,'Test 2 visitor 70'!$E$4+282,""),"")</f>
        <v/>
      </c>
      <c r="B284">
        <f>IF(A284="",0,IF(SUMPRODUCT((ISNUMBER('Test 2 visitor 70'!$B$8:$B$17)+ISNUMBER('Test 2 visitor 70'!$C$8:$C$17)&gt;0)*(IF(ISNUMBER('Test 2 visitor 70'!$B$8:$B$17),'Test 2 visitor 70'!$B$8:$B$17,'Test 2 visitor 70'!$E$4)&lt;=A284)*(IF(ISNUMBER('Test 2 visitor 70'!$C$8:$C$17),'Test 2 visitor 70'!$C$8:$C$17,'Test 2 visitor 70'!$F$4)&gt;=A284))&gt;0,1,0))</f>
        <v/>
      </c>
      <c r="C284">
        <f>IF(B284=0,0,IF(SUMPRODUCT((ISNUMBER('Test 2 visitor 70'!$B$8:$B$17)+ISNUMBER('Test 2 visitor 70'!$C$8:$C$17)&gt;0)*(ISNUMBER('Test 2 visitor 70'!$B$8:$B$17)*('Test 2 visitor 70'!$B$8:$B$17=A284)+ISNUMBER('Test 2 visitor 70'!$C$8:$C$17)*('Test 2 visitor 70'!$C$8:$C$17=A284)&gt;0))&gt;0,0,1))</f>
        <v/>
      </c>
      <c r="D284">
        <f>SUM(B$2:B284)</f>
        <v/>
      </c>
      <c r="E284">
        <f>SUM(C$2:C284)</f>
        <v/>
      </c>
    </row>
    <row r="285">
      <c r="A285" s="9">
        <f>IF(ISNUMBER('Test 2 visitor 70'!$E$4),IF('Test 2 visitor 70'!$E$4+283&lt;='Test 2 visitor 70'!$F$4,'Test 2 visitor 70'!$E$4+283,""),"")</f>
        <v/>
      </c>
      <c r="B285">
        <f>IF(A285="",0,IF(SUMPRODUCT((ISNUMBER('Test 2 visitor 70'!$B$8:$B$17)+ISNUMBER('Test 2 visitor 70'!$C$8:$C$17)&gt;0)*(IF(ISNUMBER('Test 2 visitor 70'!$B$8:$B$17),'Test 2 visitor 70'!$B$8:$B$17,'Test 2 visitor 70'!$E$4)&lt;=A285)*(IF(ISNUMBER('Test 2 visitor 70'!$C$8:$C$17),'Test 2 visitor 70'!$C$8:$C$17,'Test 2 visitor 70'!$F$4)&gt;=A285))&gt;0,1,0))</f>
        <v/>
      </c>
      <c r="C285">
        <f>IF(B285=0,0,IF(SUMPRODUCT((ISNUMBER('Test 2 visitor 70'!$B$8:$B$17)+ISNUMBER('Test 2 visitor 70'!$C$8:$C$17)&gt;0)*(ISNUMBER('Test 2 visitor 70'!$B$8:$B$17)*('Test 2 visitor 70'!$B$8:$B$17=A285)+ISNUMBER('Test 2 visitor 70'!$C$8:$C$17)*('Test 2 visitor 70'!$C$8:$C$17=A285)&gt;0))&gt;0,0,1))</f>
        <v/>
      </c>
      <c r="D285">
        <f>SUM(B$2:B285)</f>
        <v/>
      </c>
      <c r="E285">
        <f>SUM(C$2:C285)</f>
        <v/>
      </c>
    </row>
    <row r="286">
      <c r="A286" s="9">
        <f>IF(ISNUMBER('Test 2 visitor 70'!$E$4),IF('Test 2 visitor 70'!$E$4+284&lt;='Test 2 visitor 70'!$F$4,'Test 2 visitor 70'!$E$4+284,""),"")</f>
        <v/>
      </c>
      <c r="B286">
        <f>IF(A286="",0,IF(SUMPRODUCT((ISNUMBER('Test 2 visitor 70'!$B$8:$B$17)+ISNUMBER('Test 2 visitor 70'!$C$8:$C$17)&gt;0)*(IF(ISNUMBER('Test 2 visitor 70'!$B$8:$B$17),'Test 2 visitor 70'!$B$8:$B$17,'Test 2 visitor 70'!$E$4)&lt;=A286)*(IF(ISNUMBER('Test 2 visitor 70'!$C$8:$C$17),'Test 2 visitor 70'!$C$8:$C$17,'Test 2 visitor 70'!$F$4)&gt;=A286))&gt;0,1,0))</f>
        <v/>
      </c>
      <c r="C286">
        <f>IF(B286=0,0,IF(SUMPRODUCT((ISNUMBER('Test 2 visitor 70'!$B$8:$B$17)+ISNUMBER('Test 2 visitor 70'!$C$8:$C$17)&gt;0)*(ISNUMBER('Test 2 visitor 70'!$B$8:$B$17)*('Test 2 visitor 70'!$B$8:$B$17=A286)+ISNUMBER('Test 2 visitor 70'!$C$8:$C$17)*('Test 2 visitor 70'!$C$8:$C$17=A286)&gt;0))&gt;0,0,1))</f>
        <v/>
      </c>
      <c r="D286">
        <f>SUM(B$2:B286)</f>
        <v/>
      </c>
      <c r="E286">
        <f>SUM(C$2:C286)</f>
        <v/>
      </c>
    </row>
    <row r="287">
      <c r="A287" s="9">
        <f>IF(ISNUMBER('Test 2 visitor 70'!$E$4),IF('Test 2 visitor 70'!$E$4+285&lt;='Test 2 visitor 70'!$F$4,'Test 2 visitor 70'!$E$4+285,""),"")</f>
        <v/>
      </c>
      <c r="B287">
        <f>IF(A287="",0,IF(SUMPRODUCT((ISNUMBER('Test 2 visitor 70'!$B$8:$B$17)+ISNUMBER('Test 2 visitor 70'!$C$8:$C$17)&gt;0)*(IF(ISNUMBER('Test 2 visitor 70'!$B$8:$B$17),'Test 2 visitor 70'!$B$8:$B$17,'Test 2 visitor 70'!$E$4)&lt;=A287)*(IF(ISNUMBER('Test 2 visitor 70'!$C$8:$C$17),'Test 2 visitor 70'!$C$8:$C$17,'Test 2 visitor 70'!$F$4)&gt;=A287))&gt;0,1,0))</f>
        <v/>
      </c>
      <c r="C287">
        <f>IF(B287=0,0,IF(SUMPRODUCT((ISNUMBER('Test 2 visitor 70'!$B$8:$B$17)+ISNUMBER('Test 2 visitor 70'!$C$8:$C$17)&gt;0)*(ISNUMBER('Test 2 visitor 70'!$B$8:$B$17)*('Test 2 visitor 70'!$B$8:$B$17=A287)+ISNUMBER('Test 2 visitor 70'!$C$8:$C$17)*('Test 2 visitor 70'!$C$8:$C$17=A287)&gt;0))&gt;0,0,1))</f>
        <v/>
      </c>
      <c r="D287">
        <f>SUM(B$2:B287)</f>
        <v/>
      </c>
      <c r="E287">
        <f>SUM(C$2:C287)</f>
        <v/>
      </c>
    </row>
    <row r="288">
      <c r="A288" s="9">
        <f>IF(ISNUMBER('Test 2 visitor 70'!$E$4),IF('Test 2 visitor 70'!$E$4+286&lt;='Test 2 visitor 70'!$F$4,'Test 2 visitor 70'!$E$4+286,""),"")</f>
        <v/>
      </c>
      <c r="B288">
        <f>IF(A288="",0,IF(SUMPRODUCT((ISNUMBER('Test 2 visitor 70'!$B$8:$B$17)+ISNUMBER('Test 2 visitor 70'!$C$8:$C$17)&gt;0)*(IF(ISNUMBER('Test 2 visitor 70'!$B$8:$B$17),'Test 2 visitor 70'!$B$8:$B$17,'Test 2 visitor 70'!$E$4)&lt;=A288)*(IF(ISNUMBER('Test 2 visitor 70'!$C$8:$C$17),'Test 2 visitor 70'!$C$8:$C$17,'Test 2 visitor 70'!$F$4)&gt;=A288))&gt;0,1,0))</f>
        <v/>
      </c>
      <c r="C288">
        <f>IF(B288=0,0,IF(SUMPRODUCT((ISNUMBER('Test 2 visitor 70'!$B$8:$B$17)+ISNUMBER('Test 2 visitor 70'!$C$8:$C$17)&gt;0)*(ISNUMBER('Test 2 visitor 70'!$B$8:$B$17)*('Test 2 visitor 70'!$B$8:$B$17=A288)+ISNUMBER('Test 2 visitor 70'!$C$8:$C$17)*('Test 2 visitor 70'!$C$8:$C$17=A288)&gt;0))&gt;0,0,1))</f>
        <v/>
      </c>
      <c r="D288">
        <f>SUM(B$2:B288)</f>
        <v/>
      </c>
      <c r="E288">
        <f>SUM(C$2:C288)</f>
        <v/>
      </c>
    </row>
    <row r="289">
      <c r="A289" s="9">
        <f>IF(ISNUMBER('Test 2 visitor 70'!$E$4),IF('Test 2 visitor 70'!$E$4+287&lt;='Test 2 visitor 70'!$F$4,'Test 2 visitor 70'!$E$4+287,""),"")</f>
        <v/>
      </c>
      <c r="B289">
        <f>IF(A289="",0,IF(SUMPRODUCT((ISNUMBER('Test 2 visitor 70'!$B$8:$B$17)+ISNUMBER('Test 2 visitor 70'!$C$8:$C$17)&gt;0)*(IF(ISNUMBER('Test 2 visitor 70'!$B$8:$B$17),'Test 2 visitor 70'!$B$8:$B$17,'Test 2 visitor 70'!$E$4)&lt;=A289)*(IF(ISNUMBER('Test 2 visitor 70'!$C$8:$C$17),'Test 2 visitor 70'!$C$8:$C$17,'Test 2 visitor 70'!$F$4)&gt;=A289))&gt;0,1,0))</f>
        <v/>
      </c>
      <c r="C289">
        <f>IF(B289=0,0,IF(SUMPRODUCT((ISNUMBER('Test 2 visitor 70'!$B$8:$B$17)+ISNUMBER('Test 2 visitor 70'!$C$8:$C$17)&gt;0)*(ISNUMBER('Test 2 visitor 70'!$B$8:$B$17)*('Test 2 visitor 70'!$B$8:$B$17=A289)+ISNUMBER('Test 2 visitor 70'!$C$8:$C$17)*('Test 2 visitor 70'!$C$8:$C$17=A289)&gt;0))&gt;0,0,1))</f>
        <v/>
      </c>
      <c r="D289">
        <f>SUM(B$2:B289)</f>
        <v/>
      </c>
      <c r="E289">
        <f>SUM(C$2:C289)</f>
        <v/>
      </c>
    </row>
    <row r="290">
      <c r="A290" s="9">
        <f>IF(ISNUMBER('Test 2 visitor 70'!$E$4),IF('Test 2 visitor 70'!$E$4+288&lt;='Test 2 visitor 70'!$F$4,'Test 2 visitor 70'!$E$4+288,""),"")</f>
        <v/>
      </c>
      <c r="B290">
        <f>IF(A290="",0,IF(SUMPRODUCT((ISNUMBER('Test 2 visitor 70'!$B$8:$B$17)+ISNUMBER('Test 2 visitor 70'!$C$8:$C$17)&gt;0)*(IF(ISNUMBER('Test 2 visitor 70'!$B$8:$B$17),'Test 2 visitor 70'!$B$8:$B$17,'Test 2 visitor 70'!$E$4)&lt;=A290)*(IF(ISNUMBER('Test 2 visitor 70'!$C$8:$C$17),'Test 2 visitor 70'!$C$8:$C$17,'Test 2 visitor 70'!$F$4)&gt;=A290))&gt;0,1,0))</f>
        <v/>
      </c>
      <c r="C290">
        <f>IF(B290=0,0,IF(SUMPRODUCT((ISNUMBER('Test 2 visitor 70'!$B$8:$B$17)+ISNUMBER('Test 2 visitor 70'!$C$8:$C$17)&gt;0)*(ISNUMBER('Test 2 visitor 70'!$B$8:$B$17)*('Test 2 visitor 70'!$B$8:$B$17=A290)+ISNUMBER('Test 2 visitor 70'!$C$8:$C$17)*('Test 2 visitor 70'!$C$8:$C$17=A290)&gt;0))&gt;0,0,1))</f>
        <v/>
      </c>
      <c r="D290">
        <f>SUM(B$2:B290)</f>
        <v/>
      </c>
      <c r="E290">
        <f>SUM(C$2:C290)</f>
        <v/>
      </c>
    </row>
    <row r="291">
      <c r="A291" s="9">
        <f>IF(ISNUMBER('Test 2 visitor 70'!$E$4),IF('Test 2 visitor 70'!$E$4+289&lt;='Test 2 visitor 70'!$F$4,'Test 2 visitor 70'!$E$4+289,""),"")</f>
        <v/>
      </c>
      <c r="B291">
        <f>IF(A291="",0,IF(SUMPRODUCT((ISNUMBER('Test 2 visitor 70'!$B$8:$B$17)+ISNUMBER('Test 2 visitor 70'!$C$8:$C$17)&gt;0)*(IF(ISNUMBER('Test 2 visitor 70'!$B$8:$B$17),'Test 2 visitor 70'!$B$8:$B$17,'Test 2 visitor 70'!$E$4)&lt;=A291)*(IF(ISNUMBER('Test 2 visitor 70'!$C$8:$C$17),'Test 2 visitor 70'!$C$8:$C$17,'Test 2 visitor 70'!$F$4)&gt;=A291))&gt;0,1,0))</f>
        <v/>
      </c>
      <c r="C291">
        <f>IF(B291=0,0,IF(SUMPRODUCT((ISNUMBER('Test 2 visitor 70'!$B$8:$B$17)+ISNUMBER('Test 2 visitor 70'!$C$8:$C$17)&gt;0)*(ISNUMBER('Test 2 visitor 70'!$B$8:$B$17)*('Test 2 visitor 70'!$B$8:$B$17=A291)+ISNUMBER('Test 2 visitor 70'!$C$8:$C$17)*('Test 2 visitor 70'!$C$8:$C$17=A291)&gt;0))&gt;0,0,1))</f>
        <v/>
      </c>
      <c r="D291">
        <f>SUM(B$2:B291)</f>
        <v/>
      </c>
      <c r="E291">
        <f>SUM(C$2:C291)</f>
        <v/>
      </c>
    </row>
    <row r="292">
      <c r="A292" s="9">
        <f>IF(ISNUMBER('Test 2 visitor 70'!$E$4),IF('Test 2 visitor 70'!$E$4+290&lt;='Test 2 visitor 70'!$F$4,'Test 2 visitor 70'!$E$4+290,""),"")</f>
        <v/>
      </c>
      <c r="B292">
        <f>IF(A292="",0,IF(SUMPRODUCT((ISNUMBER('Test 2 visitor 70'!$B$8:$B$17)+ISNUMBER('Test 2 visitor 70'!$C$8:$C$17)&gt;0)*(IF(ISNUMBER('Test 2 visitor 70'!$B$8:$B$17),'Test 2 visitor 70'!$B$8:$B$17,'Test 2 visitor 70'!$E$4)&lt;=A292)*(IF(ISNUMBER('Test 2 visitor 70'!$C$8:$C$17),'Test 2 visitor 70'!$C$8:$C$17,'Test 2 visitor 70'!$F$4)&gt;=A292))&gt;0,1,0))</f>
        <v/>
      </c>
      <c r="C292">
        <f>IF(B292=0,0,IF(SUMPRODUCT((ISNUMBER('Test 2 visitor 70'!$B$8:$B$17)+ISNUMBER('Test 2 visitor 70'!$C$8:$C$17)&gt;0)*(ISNUMBER('Test 2 visitor 70'!$B$8:$B$17)*('Test 2 visitor 70'!$B$8:$B$17=A292)+ISNUMBER('Test 2 visitor 70'!$C$8:$C$17)*('Test 2 visitor 70'!$C$8:$C$17=A292)&gt;0))&gt;0,0,1))</f>
        <v/>
      </c>
      <c r="D292">
        <f>SUM(B$2:B292)</f>
        <v/>
      </c>
      <c r="E292">
        <f>SUM(C$2:C292)</f>
        <v/>
      </c>
    </row>
    <row r="293">
      <c r="A293" s="9">
        <f>IF(ISNUMBER('Test 2 visitor 70'!$E$4),IF('Test 2 visitor 70'!$E$4+291&lt;='Test 2 visitor 70'!$F$4,'Test 2 visitor 70'!$E$4+291,""),"")</f>
        <v/>
      </c>
      <c r="B293">
        <f>IF(A293="",0,IF(SUMPRODUCT((ISNUMBER('Test 2 visitor 70'!$B$8:$B$17)+ISNUMBER('Test 2 visitor 70'!$C$8:$C$17)&gt;0)*(IF(ISNUMBER('Test 2 visitor 70'!$B$8:$B$17),'Test 2 visitor 70'!$B$8:$B$17,'Test 2 visitor 70'!$E$4)&lt;=A293)*(IF(ISNUMBER('Test 2 visitor 70'!$C$8:$C$17),'Test 2 visitor 70'!$C$8:$C$17,'Test 2 visitor 70'!$F$4)&gt;=A293))&gt;0,1,0))</f>
        <v/>
      </c>
      <c r="C293">
        <f>IF(B293=0,0,IF(SUMPRODUCT((ISNUMBER('Test 2 visitor 70'!$B$8:$B$17)+ISNUMBER('Test 2 visitor 70'!$C$8:$C$17)&gt;0)*(ISNUMBER('Test 2 visitor 70'!$B$8:$B$17)*('Test 2 visitor 70'!$B$8:$B$17=A293)+ISNUMBER('Test 2 visitor 70'!$C$8:$C$17)*('Test 2 visitor 70'!$C$8:$C$17=A293)&gt;0))&gt;0,0,1))</f>
        <v/>
      </c>
      <c r="D293">
        <f>SUM(B$2:B293)</f>
        <v/>
      </c>
      <c r="E293">
        <f>SUM(C$2:C293)</f>
        <v/>
      </c>
    </row>
    <row r="294">
      <c r="A294" s="9">
        <f>IF(ISNUMBER('Test 2 visitor 70'!$E$4),IF('Test 2 visitor 70'!$E$4+292&lt;='Test 2 visitor 70'!$F$4,'Test 2 visitor 70'!$E$4+292,""),"")</f>
        <v/>
      </c>
      <c r="B294">
        <f>IF(A294="",0,IF(SUMPRODUCT((ISNUMBER('Test 2 visitor 70'!$B$8:$B$17)+ISNUMBER('Test 2 visitor 70'!$C$8:$C$17)&gt;0)*(IF(ISNUMBER('Test 2 visitor 70'!$B$8:$B$17),'Test 2 visitor 70'!$B$8:$B$17,'Test 2 visitor 70'!$E$4)&lt;=A294)*(IF(ISNUMBER('Test 2 visitor 70'!$C$8:$C$17),'Test 2 visitor 70'!$C$8:$C$17,'Test 2 visitor 70'!$F$4)&gt;=A294))&gt;0,1,0))</f>
        <v/>
      </c>
      <c r="C294">
        <f>IF(B294=0,0,IF(SUMPRODUCT((ISNUMBER('Test 2 visitor 70'!$B$8:$B$17)+ISNUMBER('Test 2 visitor 70'!$C$8:$C$17)&gt;0)*(ISNUMBER('Test 2 visitor 70'!$B$8:$B$17)*('Test 2 visitor 70'!$B$8:$B$17=A294)+ISNUMBER('Test 2 visitor 70'!$C$8:$C$17)*('Test 2 visitor 70'!$C$8:$C$17=A294)&gt;0))&gt;0,0,1))</f>
        <v/>
      </c>
      <c r="D294">
        <f>SUM(B$2:B294)</f>
        <v/>
      </c>
      <c r="E294">
        <f>SUM(C$2:C294)</f>
        <v/>
      </c>
    </row>
    <row r="295">
      <c r="A295" s="9">
        <f>IF(ISNUMBER('Test 2 visitor 70'!$E$4),IF('Test 2 visitor 70'!$E$4+293&lt;='Test 2 visitor 70'!$F$4,'Test 2 visitor 70'!$E$4+293,""),"")</f>
        <v/>
      </c>
      <c r="B295">
        <f>IF(A295="",0,IF(SUMPRODUCT((ISNUMBER('Test 2 visitor 70'!$B$8:$B$17)+ISNUMBER('Test 2 visitor 70'!$C$8:$C$17)&gt;0)*(IF(ISNUMBER('Test 2 visitor 70'!$B$8:$B$17),'Test 2 visitor 70'!$B$8:$B$17,'Test 2 visitor 70'!$E$4)&lt;=A295)*(IF(ISNUMBER('Test 2 visitor 70'!$C$8:$C$17),'Test 2 visitor 70'!$C$8:$C$17,'Test 2 visitor 70'!$F$4)&gt;=A295))&gt;0,1,0))</f>
        <v/>
      </c>
      <c r="C295">
        <f>IF(B295=0,0,IF(SUMPRODUCT((ISNUMBER('Test 2 visitor 70'!$B$8:$B$17)+ISNUMBER('Test 2 visitor 70'!$C$8:$C$17)&gt;0)*(ISNUMBER('Test 2 visitor 70'!$B$8:$B$17)*('Test 2 visitor 70'!$B$8:$B$17=A295)+ISNUMBER('Test 2 visitor 70'!$C$8:$C$17)*('Test 2 visitor 70'!$C$8:$C$17=A295)&gt;0))&gt;0,0,1))</f>
        <v/>
      </c>
      <c r="D295">
        <f>SUM(B$2:B295)</f>
        <v/>
      </c>
      <c r="E295">
        <f>SUM(C$2:C295)</f>
        <v/>
      </c>
    </row>
    <row r="296">
      <c r="A296" s="9">
        <f>IF(ISNUMBER('Test 2 visitor 70'!$E$4),IF('Test 2 visitor 70'!$E$4+294&lt;='Test 2 visitor 70'!$F$4,'Test 2 visitor 70'!$E$4+294,""),"")</f>
        <v/>
      </c>
      <c r="B296">
        <f>IF(A296="",0,IF(SUMPRODUCT((ISNUMBER('Test 2 visitor 70'!$B$8:$B$17)+ISNUMBER('Test 2 visitor 70'!$C$8:$C$17)&gt;0)*(IF(ISNUMBER('Test 2 visitor 70'!$B$8:$B$17),'Test 2 visitor 70'!$B$8:$B$17,'Test 2 visitor 70'!$E$4)&lt;=A296)*(IF(ISNUMBER('Test 2 visitor 70'!$C$8:$C$17),'Test 2 visitor 70'!$C$8:$C$17,'Test 2 visitor 70'!$F$4)&gt;=A296))&gt;0,1,0))</f>
        <v/>
      </c>
      <c r="C296">
        <f>IF(B296=0,0,IF(SUMPRODUCT((ISNUMBER('Test 2 visitor 70'!$B$8:$B$17)+ISNUMBER('Test 2 visitor 70'!$C$8:$C$17)&gt;0)*(ISNUMBER('Test 2 visitor 70'!$B$8:$B$17)*('Test 2 visitor 70'!$B$8:$B$17=A296)+ISNUMBER('Test 2 visitor 70'!$C$8:$C$17)*('Test 2 visitor 70'!$C$8:$C$17=A296)&gt;0))&gt;0,0,1))</f>
        <v/>
      </c>
      <c r="D296">
        <f>SUM(B$2:B296)</f>
        <v/>
      </c>
      <c r="E296">
        <f>SUM(C$2:C296)</f>
        <v/>
      </c>
    </row>
    <row r="297">
      <c r="A297" s="9">
        <f>IF(ISNUMBER('Test 2 visitor 70'!$E$4),IF('Test 2 visitor 70'!$E$4+295&lt;='Test 2 visitor 70'!$F$4,'Test 2 visitor 70'!$E$4+295,""),"")</f>
        <v/>
      </c>
      <c r="B297">
        <f>IF(A297="",0,IF(SUMPRODUCT((ISNUMBER('Test 2 visitor 70'!$B$8:$B$17)+ISNUMBER('Test 2 visitor 70'!$C$8:$C$17)&gt;0)*(IF(ISNUMBER('Test 2 visitor 70'!$B$8:$B$17),'Test 2 visitor 70'!$B$8:$B$17,'Test 2 visitor 70'!$E$4)&lt;=A297)*(IF(ISNUMBER('Test 2 visitor 70'!$C$8:$C$17),'Test 2 visitor 70'!$C$8:$C$17,'Test 2 visitor 70'!$F$4)&gt;=A297))&gt;0,1,0))</f>
        <v/>
      </c>
      <c r="C297">
        <f>IF(B297=0,0,IF(SUMPRODUCT((ISNUMBER('Test 2 visitor 70'!$B$8:$B$17)+ISNUMBER('Test 2 visitor 70'!$C$8:$C$17)&gt;0)*(ISNUMBER('Test 2 visitor 70'!$B$8:$B$17)*('Test 2 visitor 70'!$B$8:$B$17=A297)+ISNUMBER('Test 2 visitor 70'!$C$8:$C$17)*('Test 2 visitor 70'!$C$8:$C$17=A297)&gt;0))&gt;0,0,1))</f>
        <v/>
      </c>
      <c r="D297">
        <f>SUM(B$2:B297)</f>
        <v/>
      </c>
      <c r="E297">
        <f>SUM(C$2:C297)</f>
        <v/>
      </c>
    </row>
    <row r="298">
      <c r="A298" s="9">
        <f>IF(ISNUMBER('Test 2 visitor 70'!$E$4),IF('Test 2 visitor 70'!$E$4+296&lt;='Test 2 visitor 70'!$F$4,'Test 2 visitor 70'!$E$4+296,""),"")</f>
        <v/>
      </c>
      <c r="B298">
        <f>IF(A298="",0,IF(SUMPRODUCT((ISNUMBER('Test 2 visitor 70'!$B$8:$B$17)+ISNUMBER('Test 2 visitor 70'!$C$8:$C$17)&gt;0)*(IF(ISNUMBER('Test 2 visitor 70'!$B$8:$B$17),'Test 2 visitor 70'!$B$8:$B$17,'Test 2 visitor 70'!$E$4)&lt;=A298)*(IF(ISNUMBER('Test 2 visitor 70'!$C$8:$C$17),'Test 2 visitor 70'!$C$8:$C$17,'Test 2 visitor 70'!$F$4)&gt;=A298))&gt;0,1,0))</f>
        <v/>
      </c>
      <c r="C298">
        <f>IF(B298=0,0,IF(SUMPRODUCT((ISNUMBER('Test 2 visitor 70'!$B$8:$B$17)+ISNUMBER('Test 2 visitor 70'!$C$8:$C$17)&gt;0)*(ISNUMBER('Test 2 visitor 70'!$B$8:$B$17)*('Test 2 visitor 70'!$B$8:$B$17=A298)+ISNUMBER('Test 2 visitor 70'!$C$8:$C$17)*('Test 2 visitor 70'!$C$8:$C$17=A298)&gt;0))&gt;0,0,1))</f>
        <v/>
      </c>
      <c r="D298">
        <f>SUM(B$2:B298)</f>
        <v/>
      </c>
      <c r="E298">
        <f>SUM(C$2:C298)</f>
        <v/>
      </c>
    </row>
    <row r="299">
      <c r="A299" s="9">
        <f>IF(ISNUMBER('Test 2 visitor 70'!$E$4),IF('Test 2 visitor 70'!$E$4+297&lt;='Test 2 visitor 70'!$F$4,'Test 2 visitor 70'!$E$4+297,""),"")</f>
        <v/>
      </c>
      <c r="B299">
        <f>IF(A299="",0,IF(SUMPRODUCT((ISNUMBER('Test 2 visitor 70'!$B$8:$B$17)+ISNUMBER('Test 2 visitor 70'!$C$8:$C$17)&gt;0)*(IF(ISNUMBER('Test 2 visitor 70'!$B$8:$B$17),'Test 2 visitor 70'!$B$8:$B$17,'Test 2 visitor 70'!$E$4)&lt;=A299)*(IF(ISNUMBER('Test 2 visitor 70'!$C$8:$C$17),'Test 2 visitor 70'!$C$8:$C$17,'Test 2 visitor 70'!$F$4)&gt;=A299))&gt;0,1,0))</f>
        <v/>
      </c>
      <c r="C299">
        <f>IF(B299=0,0,IF(SUMPRODUCT((ISNUMBER('Test 2 visitor 70'!$B$8:$B$17)+ISNUMBER('Test 2 visitor 70'!$C$8:$C$17)&gt;0)*(ISNUMBER('Test 2 visitor 70'!$B$8:$B$17)*('Test 2 visitor 70'!$B$8:$B$17=A299)+ISNUMBER('Test 2 visitor 70'!$C$8:$C$17)*('Test 2 visitor 70'!$C$8:$C$17=A299)&gt;0))&gt;0,0,1))</f>
        <v/>
      </c>
      <c r="D299">
        <f>SUM(B$2:B299)</f>
        <v/>
      </c>
      <c r="E299">
        <f>SUM(C$2:C299)</f>
        <v/>
      </c>
    </row>
    <row r="300">
      <c r="A300" s="9">
        <f>IF(ISNUMBER('Test 2 visitor 70'!$E$4),IF('Test 2 visitor 70'!$E$4+298&lt;='Test 2 visitor 70'!$F$4,'Test 2 visitor 70'!$E$4+298,""),"")</f>
        <v/>
      </c>
      <c r="B300">
        <f>IF(A300="",0,IF(SUMPRODUCT((ISNUMBER('Test 2 visitor 70'!$B$8:$B$17)+ISNUMBER('Test 2 visitor 70'!$C$8:$C$17)&gt;0)*(IF(ISNUMBER('Test 2 visitor 70'!$B$8:$B$17),'Test 2 visitor 70'!$B$8:$B$17,'Test 2 visitor 70'!$E$4)&lt;=A300)*(IF(ISNUMBER('Test 2 visitor 70'!$C$8:$C$17),'Test 2 visitor 70'!$C$8:$C$17,'Test 2 visitor 70'!$F$4)&gt;=A300))&gt;0,1,0))</f>
        <v/>
      </c>
      <c r="C300">
        <f>IF(B300=0,0,IF(SUMPRODUCT((ISNUMBER('Test 2 visitor 70'!$B$8:$B$17)+ISNUMBER('Test 2 visitor 70'!$C$8:$C$17)&gt;0)*(ISNUMBER('Test 2 visitor 70'!$B$8:$B$17)*('Test 2 visitor 70'!$B$8:$B$17=A300)+ISNUMBER('Test 2 visitor 70'!$C$8:$C$17)*('Test 2 visitor 70'!$C$8:$C$17=A300)&gt;0))&gt;0,0,1))</f>
        <v/>
      </c>
      <c r="D300">
        <f>SUM(B$2:B300)</f>
        <v/>
      </c>
      <c r="E300">
        <f>SUM(C$2:C300)</f>
        <v/>
      </c>
    </row>
    <row r="301">
      <c r="A301" s="9">
        <f>IF(ISNUMBER('Test 2 visitor 70'!$E$4),IF('Test 2 visitor 70'!$E$4+299&lt;='Test 2 visitor 70'!$F$4,'Test 2 visitor 70'!$E$4+299,""),"")</f>
        <v/>
      </c>
      <c r="B301">
        <f>IF(A301="",0,IF(SUMPRODUCT((ISNUMBER('Test 2 visitor 70'!$B$8:$B$17)+ISNUMBER('Test 2 visitor 70'!$C$8:$C$17)&gt;0)*(IF(ISNUMBER('Test 2 visitor 70'!$B$8:$B$17),'Test 2 visitor 70'!$B$8:$B$17,'Test 2 visitor 70'!$E$4)&lt;=A301)*(IF(ISNUMBER('Test 2 visitor 70'!$C$8:$C$17),'Test 2 visitor 70'!$C$8:$C$17,'Test 2 visitor 70'!$F$4)&gt;=A301))&gt;0,1,0))</f>
        <v/>
      </c>
      <c r="C301">
        <f>IF(B301=0,0,IF(SUMPRODUCT((ISNUMBER('Test 2 visitor 70'!$B$8:$B$17)+ISNUMBER('Test 2 visitor 70'!$C$8:$C$17)&gt;0)*(ISNUMBER('Test 2 visitor 70'!$B$8:$B$17)*('Test 2 visitor 70'!$B$8:$B$17=A301)+ISNUMBER('Test 2 visitor 70'!$C$8:$C$17)*('Test 2 visitor 70'!$C$8:$C$17=A301)&gt;0))&gt;0,0,1))</f>
        <v/>
      </c>
      <c r="D301">
        <f>SUM(B$2:B301)</f>
        <v/>
      </c>
      <c r="E301">
        <f>SUM(C$2:C301)</f>
        <v/>
      </c>
    </row>
    <row r="302">
      <c r="A302" s="9">
        <f>IF(ISNUMBER('Test 2 visitor 70'!$E$4),IF('Test 2 visitor 70'!$E$4+300&lt;='Test 2 visitor 70'!$F$4,'Test 2 visitor 70'!$E$4+300,""),"")</f>
        <v/>
      </c>
      <c r="B302">
        <f>IF(A302="",0,IF(SUMPRODUCT((ISNUMBER('Test 2 visitor 70'!$B$8:$B$17)+ISNUMBER('Test 2 visitor 70'!$C$8:$C$17)&gt;0)*(IF(ISNUMBER('Test 2 visitor 70'!$B$8:$B$17),'Test 2 visitor 70'!$B$8:$B$17,'Test 2 visitor 70'!$E$4)&lt;=A302)*(IF(ISNUMBER('Test 2 visitor 70'!$C$8:$C$17),'Test 2 visitor 70'!$C$8:$C$17,'Test 2 visitor 70'!$F$4)&gt;=A302))&gt;0,1,0))</f>
        <v/>
      </c>
      <c r="C302">
        <f>IF(B302=0,0,IF(SUMPRODUCT((ISNUMBER('Test 2 visitor 70'!$B$8:$B$17)+ISNUMBER('Test 2 visitor 70'!$C$8:$C$17)&gt;0)*(ISNUMBER('Test 2 visitor 70'!$B$8:$B$17)*('Test 2 visitor 70'!$B$8:$B$17=A302)+ISNUMBER('Test 2 visitor 70'!$C$8:$C$17)*('Test 2 visitor 70'!$C$8:$C$17=A302)&gt;0))&gt;0,0,1))</f>
        <v/>
      </c>
      <c r="D302">
        <f>SUM(B$2:B302)</f>
        <v/>
      </c>
      <c r="E302">
        <f>SUM(C$2:C302)</f>
        <v/>
      </c>
    </row>
    <row r="303">
      <c r="A303" s="9">
        <f>IF(ISNUMBER('Test 2 visitor 70'!$E$4),IF('Test 2 visitor 70'!$E$4+301&lt;='Test 2 visitor 70'!$F$4,'Test 2 visitor 70'!$E$4+301,""),"")</f>
        <v/>
      </c>
      <c r="B303">
        <f>IF(A303="",0,IF(SUMPRODUCT((ISNUMBER('Test 2 visitor 70'!$B$8:$B$17)+ISNUMBER('Test 2 visitor 70'!$C$8:$C$17)&gt;0)*(IF(ISNUMBER('Test 2 visitor 70'!$B$8:$B$17),'Test 2 visitor 70'!$B$8:$B$17,'Test 2 visitor 70'!$E$4)&lt;=A303)*(IF(ISNUMBER('Test 2 visitor 70'!$C$8:$C$17),'Test 2 visitor 70'!$C$8:$C$17,'Test 2 visitor 70'!$F$4)&gt;=A303))&gt;0,1,0))</f>
        <v/>
      </c>
      <c r="C303">
        <f>IF(B303=0,0,IF(SUMPRODUCT((ISNUMBER('Test 2 visitor 70'!$B$8:$B$17)+ISNUMBER('Test 2 visitor 70'!$C$8:$C$17)&gt;0)*(ISNUMBER('Test 2 visitor 70'!$B$8:$B$17)*('Test 2 visitor 70'!$B$8:$B$17=A303)+ISNUMBER('Test 2 visitor 70'!$C$8:$C$17)*('Test 2 visitor 70'!$C$8:$C$17=A303)&gt;0))&gt;0,0,1))</f>
        <v/>
      </c>
      <c r="D303">
        <f>SUM(B$2:B303)</f>
        <v/>
      </c>
      <c r="E303">
        <f>SUM(C$2:C303)</f>
        <v/>
      </c>
    </row>
    <row r="304">
      <c r="A304" s="9">
        <f>IF(ISNUMBER('Test 2 visitor 70'!$E$4),IF('Test 2 visitor 70'!$E$4+302&lt;='Test 2 visitor 70'!$F$4,'Test 2 visitor 70'!$E$4+302,""),"")</f>
        <v/>
      </c>
      <c r="B304">
        <f>IF(A304="",0,IF(SUMPRODUCT((ISNUMBER('Test 2 visitor 70'!$B$8:$B$17)+ISNUMBER('Test 2 visitor 70'!$C$8:$C$17)&gt;0)*(IF(ISNUMBER('Test 2 visitor 70'!$B$8:$B$17),'Test 2 visitor 70'!$B$8:$B$17,'Test 2 visitor 70'!$E$4)&lt;=A304)*(IF(ISNUMBER('Test 2 visitor 70'!$C$8:$C$17),'Test 2 visitor 70'!$C$8:$C$17,'Test 2 visitor 70'!$F$4)&gt;=A304))&gt;0,1,0))</f>
        <v/>
      </c>
      <c r="C304">
        <f>IF(B304=0,0,IF(SUMPRODUCT((ISNUMBER('Test 2 visitor 70'!$B$8:$B$17)+ISNUMBER('Test 2 visitor 70'!$C$8:$C$17)&gt;0)*(ISNUMBER('Test 2 visitor 70'!$B$8:$B$17)*('Test 2 visitor 70'!$B$8:$B$17=A304)+ISNUMBER('Test 2 visitor 70'!$C$8:$C$17)*('Test 2 visitor 70'!$C$8:$C$17=A304)&gt;0))&gt;0,0,1))</f>
        <v/>
      </c>
      <c r="D304">
        <f>SUM(B$2:B304)</f>
        <v/>
      </c>
      <c r="E304">
        <f>SUM(C$2:C304)</f>
        <v/>
      </c>
    </row>
    <row r="305">
      <c r="A305" s="9">
        <f>IF(ISNUMBER('Test 2 visitor 70'!$E$4),IF('Test 2 visitor 70'!$E$4+303&lt;='Test 2 visitor 70'!$F$4,'Test 2 visitor 70'!$E$4+303,""),"")</f>
        <v/>
      </c>
      <c r="B305">
        <f>IF(A305="",0,IF(SUMPRODUCT((ISNUMBER('Test 2 visitor 70'!$B$8:$B$17)+ISNUMBER('Test 2 visitor 70'!$C$8:$C$17)&gt;0)*(IF(ISNUMBER('Test 2 visitor 70'!$B$8:$B$17),'Test 2 visitor 70'!$B$8:$B$17,'Test 2 visitor 70'!$E$4)&lt;=A305)*(IF(ISNUMBER('Test 2 visitor 70'!$C$8:$C$17),'Test 2 visitor 70'!$C$8:$C$17,'Test 2 visitor 70'!$F$4)&gt;=A305))&gt;0,1,0))</f>
        <v/>
      </c>
      <c r="C305">
        <f>IF(B305=0,0,IF(SUMPRODUCT((ISNUMBER('Test 2 visitor 70'!$B$8:$B$17)+ISNUMBER('Test 2 visitor 70'!$C$8:$C$17)&gt;0)*(ISNUMBER('Test 2 visitor 70'!$B$8:$B$17)*('Test 2 visitor 70'!$B$8:$B$17=A305)+ISNUMBER('Test 2 visitor 70'!$C$8:$C$17)*('Test 2 visitor 70'!$C$8:$C$17=A305)&gt;0))&gt;0,0,1))</f>
        <v/>
      </c>
      <c r="D305">
        <f>SUM(B$2:B305)</f>
        <v/>
      </c>
      <c r="E305">
        <f>SUM(C$2:C305)</f>
        <v/>
      </c>
    </row>
    <row r="306">
      <c r="A306" s="9">
        <f>IF(ISNUMBER('Test 2 visitor 70'!$E$4),IF('Test 2 visitor 70'!$E$4+304&lt;='Test 2 visitor 70'!$F$4,'Test 2 visitor 70'!$E$4+304,""),"")</f>
        <v/>
      </c>
      <c r="B306">
        <f>IF(A306="",0,IF(SUMPRODUCT((ISNUMBER('Test 2 visitor 70'!$B$8:$B$17)+ISNUMBER('Test 2 visitor 70'!$C$8:$C$17)&gt;0)*(IF(ISNUMBER('Test 2 visitor 70'!$B$8:$B$17),'Test 2 visitor 70'!$B$8:$B$17,'Test 2 visitor 70'!$E$4)&lt;=A306)*(IF(ISNUMBER('Test 2 visitor 70'!$C$8:$C$17),'Test 2 visitor 70'!$C$8:$C$17,'Test 2 visitor 70'!$F$4)&gt;=A306))&gt;0,1,0))</f>
        <v/>
      </c>
      <c r="C306">
        <f>IF(B306=0,0,IF(SUMPRODUCT((ISNUMBER('Test 2 visitor 70'!$B$8:$B$17)+ISNUMBER('Test 2 visitor 70'!$C$8:$C$17)&gt;0)*(ISNUMBER('Test 2 visitor 70'!$B$8:$B$17)*('Test 2 visitor 70'!$B$8:$B$17=A306)+ISNUMBER('Test 2 visitor 70'!$C$8:$C$17)*('Test 2 visitor 70'!$C$8:$C$17=A306)&gt;0))&gt;0,0,1))</f>
        <v/>
      </c>
      <c r="D306">
        <f>SUM(B$2:B306)</f>
        <v/>
      </c>
      <c r="E306">
        <f>SUM(C$2:C306)</f>
        <v/>
      </c>
    </row>
    <row r="307">
      <c r="A307" s="9">
        <f>IF(ISNUMBER('Test 2 visitor 70'!$E$4),IF('Test 2 visitor 70'!$E$4+305&lt;='Test 2 visitor 70'!$F$4,'Test 2 visitor 70'!$E$4+305,""),"")</f>
        <v/>
      </c>
      <c r="B307">
        <f>IF(A307="",0,IF(SUMPRODUCT((ISNUMBER('Test 2 visitor 70'!$B$8:$B$17)+ISNUMBER('Test 2 visitor 70'!$C$8:$C$17)&gt;0)*(IF(ISNUMBER('Test 2 visitor 70'!$B$8:$B$17),'Test 2 visitor 70'!$B$8:$B$17,'Test 2 visitor 70'!$E$4)&lt;=A307)*(IF(ISNUMBER('Test 2 visitor 70'!$C$8:$C$17),'Test 2 visitor 70'!$C$8:$C$17,'Test 2 visitor 70'!$F$4)&gt;=A307))&gt;0,1,0))</f>
        <v/>
      </c>
      <c r="C307">
        <f>IF(B307=0,0,IF(SUMPRODUCT((ISNUMBER('Test 2 visitor 70'!$B$8:$B$17)+ISNUMBER('Test 2 visitor 70'!$C$8:$C$17)&gt;0)*(ISNUMBER('Test 2 visitor 70'!$B$8:$B$17)*('Test 2 visitor 70'!$B$8:$B$17=A307)+ISNUMBER('Test 2 visitor 70'!$C$8:$C$17)*('Test 2 visitor 70'!$C$8:$C$17=A307)&gt;0))&gt;0,0,1))</f>
        <v/>
      </c>
      <c r="D307">
        <f>SUM(B$2:B307)</f>
        <v/>
      </c>
      <c r="E307">
        <f>SUM(C$2:C307)</f>
        <v/>
      </c>
    </row>
    <row r="308">
      <c r="A308" s="9">
        <f>IF(ISNUMBER('Test 2 visitor 70'!$E$4),IF('Test 2 visitor 70'!$E$4+306&lt;='Test 2 visitor 70'!$F$4,'Test 2 visitor 70'!$E$4+306,""),"")</f>
        <v/>
      </c>
      <c r="B308">
        <f>IF(A308="",0,IF(SUMPRODUCT((ISNUMBER('Test 2 visitor 70'!$B$8:$B$17)+ISNUMBER('Test 2 visitor 70'!$C$8:$C$17)&gt;0)*(IF(ISNUMBER('Test 2 visitor 70'!$B$8:$B$17),'Test 2 visitor 70'!$B$8:$B$17,'Test 2 visitor 70'!$E$4)&lt;=A308)*(IF(ISNUMBER('Test 2 visitor 70'!$C$8:$C$17),'Test 2 visitor 70'!$C$8:$C$17,'Test 2 visitor 70'!$F$4)&gt;=A308))&gt;0,1,0))</f>
        <v/>
      </c>
      <c r="C308">
        <f>IF(B308=0,0,IF(SUMPRODUCT((ISNUMBER('Test 2 visitor 70'!$B$8:$B$17)+ISNUMBER('Test 2 visitor 70'!$C$8:$C$17)&gt;0)*(ISNUMBER('Test 2 visitor 70'!$B$8:$B$17)*('Test 2 visitor 70'!$B$8:$B$17=A308)+ISNUMBER('Test 2 visitor 70'!$C$8:$C$17)*('Test 2 visitor 70'!$C$8:$C$17=A308)&gt;0))&gt;0,0,1))</f>
        <v/>
      </c>
      <c r="D308">
        <f>SUM(B$2:B308)</f>
        <v/>
      </c>
      <c r="E308">
        <f>SUM(C$2:C308)</f>
        <v/>
      </c>
    </row>
    <row r="309">
      <c r="A309" s="9">
        <f>IF(ISNUMBER('Test 2 visitor 70'!$E$4),IF('Test 2 visitor 70'!$E$4+307&lt;='Test 2 visitor 70'!$F$4,'Test 2 visitor 70'!$E$4+307,""),"")</f>
        <v/>
      </c>
      <c r="B309">
        <f>IF(A309="",0,IF(SUMPRODUCT((ISNUMBER('Test 2 visitor 70'!$B$8:$B$17)+ISNUMBER('Test 2 visitor 70'!$C$8:$C$17)&gt;0)*(IF(ISNUMBER('Test 2 visitor 70'!$B$8:$B$17),'Test 2 visitor 70'!$B$8:$B$17,'Test 2 visitor 70'!$E$4)&lt;=A309)*(IF(ISNUMBER('Test 2 visitor 70'!$C$8:$C$17),'Test 2 visitor 70'!$C$8:$C$17,'Test 2 visitor 70'!$F$4)&gt;=A309))&gt;0,1,0))</f>
        <v/>
      </c>
      <c r="C309">
        <f>IF(B309=0,0,IF(SUMPRODUCT((ISNUMBER('Test 2 visitor 70'!$B$8:$B$17)+ISNUMBER('Test 2 visitor 70'!$C$8:$C$17)&gt;0)*(ISNUMBER('Test 2 visitor 70'!$B$8:$B$17)*('Test 2 visitor 70'!$B$8:$B$17=A309)+ISNUMBER('Test 2 visitor 70'!$C$8:$C$17)*('Test 2 visitor 70'!$C$8:$C$17=A309)&gt;0))&gt;0,0,1))</f>
        <v/>
      </c>
      <c r="D309">
        <f>SUM(B$2:B309)</f>
        <v/>
      </c>
      <c r="E309">
        <f>SUM(C$2:C309)</f>
        <v/>
      </c>
    </row>
    <row r="310">
      <c r="A310" s="9">
        <f>IF(ISNUMBER('Test 2 visitor 70'!$E$4),IF('Test 2 visitor 70'!$E$4+308&lt;='Test 2 visitor 70'!$F$4,'Test 2 visitor 70'!$E$4+308,""),"")</f>
        <v/>
      </c>
      <c r="B310">
        <f>IF(A310="",0,IF(SUMPRODUCT((ISNUMBER('Test 2 visitor 70'!$B$8:$B$17)+ISNUMBER('Test 2 visitor 70'!$C$8:$C$17)&gt;0)*(IF(ISNUMBER('Test 2 visitor 70'!$B$8:$B$17),'Test 2 visitor 70'!$B$8:$B$17,'Test 2 visitor 70'!$E$4)&lt;=A310)*(IF(ISNUMBER('Test 2 visitor 70'!$C$8:$C$17),'Test 2 visitor 70'!$C$8:$C$17,'Test 2 visitor 70'!$F$4)&gt;=A310))&gt;0,1,0))</f>
        <v/>
      </c>
      <c r="C310">
        <f>IF(B310=0,0,IF(SUMPRODUCT((ISNUMBER('Test 2 visitor 70'!$B$8:$B$17)+ISNUMBER('Test 2 visitor 70'!$C$8:$C$17)&gt;0)*(ISNUMBER('Test 2 visitor 70'!$B$8:$B$17)*('Test 2 visitor 70'!$B$8:$B$17=A310)+ISNUMBER('Test 2 visitor 70'!$C$8:$C$17)*('Test 2 visitor 70'!$C$8:$C$17=A310)&gt;0))&gt;0,0,1))</f>
        <v/>
      </c>
      <c r="D310">
        <f>SUM(B$2:B310)</f>
        <v/>
      </c>
      <c r="E310">
        <f>SUM(C$2:C310)</f>
        <v/>
      </c>
    </row>
    <row r="311">
      <c r="A311" s="9">
        <f>IF(ISNUMBER('Test 2 visitor 70'!$E$4),IF('Test 2 visitor 70'!$E$4+309&lt;='Test 2 visitor 70'!$F$4,'Test 2 visitor 70'!$E$4+309,""),"")</f>
        <v/>
      </c>
      <c r="B311">
        <f>IF(A311="",0,IF(SUMPRODUCT((ISNUMBER('Test 2 visitor 70'!$B$8:$B$17)+ISNUMBER('Test 2 visitor 70'!$C$8:$C$17)&gt;0)*(IF(ISNUMBER('Test 2 visitor 70'!$B$8:$B$17),'Test 2 visitor 70'!$B$8:$B$17,'Test 2 visitor 70'!$E$4)&lt;=A311)*(IF(ISNUMBER('Test 2 visitor 70'!$C$8:$C$17),'Test 2 visitor 70'!$C$8:$C$17,'Test 2 visitor 70'!$F$4)&gt;=A311))&gt;0,1,0))</f>
        <v/>
      </c>
      <c r="C311">
        <f>IF(B311=0,0,IF(SUMPRODUCT((ISNUMBER('Test 2 visitor 70'!$B$8:$B$17)+ISNUMBER('Test 2 visitor 70'!$C$8:$C$17)&gt;0)*(ISNUMBER('Test 2 visitor 70'!$B$8:$B$17)*('Test 2 visitor 70'!$B$8:$B$17=A311)+ISNUMBER('Test 2 visitor 70'!$C$8:$C$17)*('Test 2 visitor 70'!$C$8:$C$17=A311)&gt;0))&gt;0,0,1))</f>
        <v/>
      </c>
      <c r="D311">
        <f>SUM(B$2:B311)</f>
        <v/>
      </c>
      <c r="E311">
        <f>SUM(C$2:C311)</f>
        <v/>
      </c>
    </row>
    <row r="312">
      <c r="A312" s="9">
        <f>IF(ISNUMBER('Test 2 visitor 70'!$E$4),IF('Test 2 visitor 70'!$E$4+310&lt;='Test 2 visitor 70'!$F$4,'Test 2 visitor 70'!$E$4+310,""),"")</f>
        <v/>
      </c>
      <c r="B312">
        <f>IF(A312="",0,IF(SUMPRODUCT((ISNUMBER('Test 2 visitor 70'!$B$8:$B$17)+ISNUMBER('Test 2 visitor 70'!$C$8:$C$17)&gt;0)*(IF(ISNUMBER('Test 2 visitor 70'!$B$8:$B$17),'Test 2 visitor 70'!$B$8:$B$17,'Test 2 visitor 70'!$E$4)&lt;=A312)*(IF(ISNUMBER('Test 2 visitor 70'!$C$8:$C$17),'Test 2 visitor 70'!$C$8:$C$17,'Test 2 visitor 70'!$F$4)&gt;=A312))&gt;0,1,0))</f>
        <v/>
      </c>
      <c r="C312">
        <f>IF(B312=0,0,IF(SUMPRODUCT((ISNUMBER('Test 2 visitor 70'!$B$8:$B$17)+ISNUMBER('Test 2 visitor 70'!$C$8:$C$17)&gt;0)*(ISNUMBER('Test 2 visitor 70'!$B$8:$B$17)*('Test 2 visitor 70'!$B$8:$B$17=A312)+ISNUMBER('Test 2 visitor 70'!$C$8:$C$17)*('Test 2 visitor 70'!$C$8:$C$17=A312)&gt;0))&gt;0,0,1))</f>
        <v/>
      </c>
      <c r="D312">
        <f>SUM(B$2:B312)</f>
        <v/>
      </c>
      <c r="E312">
        <f>SUM(C$2:C312)</f>
        <v/>
      </c>
    </row>
    <row r="313">
      <c r="A313" s="9">
        <f>IF(ISNUMBER('Test 2 visitor 70'!$E$4),IF('Test 2 visitor 70'!$E$4+311&lt;='Test 2 visitor 70'!$F$4,'Test 2 visitor 70'!$E$4+311,""),"")</f>
        <v/>
      </c>
      <c r="B313">
        <f>IF(A313="",0,IF(SUMPRODUCT((ISNUMBER('Test 2 visitor 70'!$B$8:$B$17)+ISNUMBER('Test 2 visitor 70'!$C$8:$C$17)&gt;0)*(IF(ISNUMBER('Test 2 visitor 70'!$B$8:$B$17),'Test 2 visitor 70'!$B$8:$B$17,'Test 2 visitor 70'!$E$4)&lt;=A313)*(IF(ISNUMBER('Test 2 visitor 70'!$C$8:$C$17),'Test 2 visitor 70'!$C$8:$C$17,'Test 2 visitor 70'!$F$4)&gt;=A313))&gt;0,1,0))</f>
        <v/>
      </c>
      <c r="C313">
        <f>IF(B313=0,0,IF(SUMPRODUCT((ISNUMBER('Test 2 visitor 70'!$B$8:$B$17)+ISNUMBER('Test 2 visitor 70'!$C$8:$C$17)&gt;0)*(ISNUMBER('Test 2 visitor 70'!$B$8:$B$17)*('Test 2 visitor 70'!$B$8:$B$17=A313)+ISNUMBER('Test 2 visitor 70'!$C$8:$C$17)*('Test 2 visitor 70'!$C$8:$C$17=A313)&gt;0))&gt;0,0,1))</f>
        <v/>
      </c>
      <c r="D313">
        <f>SUM(B$2:B313)</f>
        <v/>
      </c>
      <c r="E313">
        <f>SUM(C$2:C313)</f>
        <v/>
      </c>
    </row>
    <row r="314">
      <c r="A314" s="9">
        <f>IF(ISNUMBER('Test 2 visitor 70'!$E$4),IF('Test 2 visitor 70'!$E$4+312&lt;='Test 2 visitor 70'!$F$4,'Test 2 visitor 70'!$E$4+312,""),"")</f>
        <v/>
      </c>
      <c r="B314">
        <f>IF(A314="",0,IF(SUMPRODUCT((ISNUMBER('Test 2 visitor 70'!$B$8:$B$17)+ISNUMBER('Test 2 visitor 70'!$C$8:$C$17)&gt;0)*(IF(ISNUMBER('Test 2 visitor 70'!$B$8:$B$17),'Test 2 visitor 70'!$B$8:$B$17,'Test 2 visitor 70'!$E$4)&lt;=A314)*(IF(ISNUMBER('Test 2 visitor 70'!$C$8:$C$17),'Test 2 visitor 70'!$C$8:$C$17,'Test 2 visitor 70'!$F$4)&gt;=A314))&gt;0,1,0))</f>
        <v/>
      </c>
      <c r="C314">
        <f>IF(B314=0,0,IF(SUMPRODUCT((ISNUMBER('Test 2 visitor 70'!$B$8:$B$17)+ISNUMBER('Test 2 visitor 70'!$C$8:$C$17)&gt;0)*(ISNUMBER('Test 2 visitor 70'!$B$8:$B$17)*('Test 2 visitor 70'!$B$8:$B$17=A314)+ISNUMBER('Test 2 visitor 70'!$C$8:$C$17)*('Test 2 visitor 70'!$C$8:$C$17=A314)&gt;0))&gt;0,0,1))</f>
        <v/>
      </c>
      <c r="D314">
        <f>SUM(B$2:B314)</f>
        <v/>
      </c>
      <c r="E314">
        <f>SUM(C$2:C314)</f>
        <v/>
      </c>
    </row>
    <row r="315">
      <c r="A315" s="9">
        <f>IF(ISNUMBER('Test 2 visitor 70'!$E$4),IF('Test 2 visitor 70'!$E$4+313&lt;='Test 2 visitor 70'!$F$4,'Test 2 visitor 70'!$E$4+313,""),"")</f>
        <v/>
      </c>
      <c r="B315">
        <f>IF(A315="",0,IF(SUMPRODUCT((ISNUMBER('Test 2 visitor 70'!$B$8:$B$17)+ISNUMBER('Test 2 visitor 70'!$C$8:$C$17)&gt;0)*(IF(ISNUMBER('Test 2 visitor 70'!$B$8:$B$17),'Test 2 visitor 70'!$B$8:$B$17,'Test 2 visitor 70'!$E$4)&lt;=A315)*(IF(ISNUMBER('Test 2 visitor 70'!$C$8:$C$17),'Test 2 visitor 70'!$C$8:$C$17,'Test 2 visitor 70'!$F$4)&gt;=A315))&gt;0,1,0))</f>
        <v/>
      </c>
      <c r="C315">
        <f>IF(B315=0,0,IF(SUMPRODUCT((ISNUMBER('Test 2 visitor 70'!$B$8:$B$17)+ISNUMBER('Test 2 visitor 70'!$C$8:$C$17)&gt;0)*(ISNUMBER('Test 2 visitor 70'!$B$8:$B$17)*('Test 2 visitor 70'!$B$8:$B$17=A315)+ISNUMBER('Test 2 visitor 70'!$C$8:$C$17)*('Test 2 visitor 70'!$C$8:$C$17=A315)&gt;0))&gt;0,0,1))</f>
        <v/>
      </c>
      <c r="D315">
        <f>SUM(B$2:B315)</f>
        <v/>
      </c>
      <c r="E315">
        <f>SUM(C$2:C315)</f>
        <v/>
      </c>
    </row>
    <row r="316">
      <c r="A316" s="9">
        <f>IF(ISNUMBER('Test 2 visitor 70'!$E$4),IF('Test 2 visitor 70'!$E$4+314&lt;='Test 2 visitor 70'!$F$4,'Test 2 visitor 70'!$E$4+314,""),"")</f>
        <v/>
      </c>
      <c r="B316">
        <f>IF(A316="",0,IF(SUMPRODUCT((ISNUMBER('Test 2 visitor 70'!$B$8:$B$17)+ISNUMBER('Test 2 visitor 70'!$C$8:$C$17)&gt;0)*(IF(ISNUMBER('Test 2 visitor 70'!$B$8:$B$17),'Test 2 visitor 70'!$B$8:$B$17,'Test 2 visitor 70'!$E$4)&lt;=A316)*(IF(ISNUMBER('Test 2 visitor 70'!$C$8:$C$17),'Test 2 visitor 70'!$C$8:$C$17,'Test 2 visitor 70'!$F$4)&gt;=A316))&gt;0,1,0))</f>
        <v/>
      </c>
      <c r="C316">
        <f>IF(B316=0,0,IF(SUMPRODUCT((ISNUMBER('Test 2 visitor 70'!$B$8:$B$17)+ISNUMBER('Test 2 visitor 70'!$C$8:$C$17)&gt;0)*(ISNUMBER('Test 2 visitor 70'!$B$8:$B$17)*('Test 2 visitor 70'!$B$8:$B$17=A316)+ISNUMBER('Test 2 visitor 70'!$C$8:$C$17)*('Test 2 visitor 70'!$C$8:$C$17=A316)&gt;0))&gt;0,0,1))</f>
        <v/>
      </c>
      <c r="D316">
        <f>SUM(B$2:B316)</f>
        <v/>
      </c>
      <c r="E316">
        <f>SUM(C$2:C316)</f>
        <v/>
      </c>
    </row>
    <row r="317">
      <c r="A317" s="9">
        <f>IF(ISNUMBER('Test 2 visitor 70'!$E$4),IF('Test 2 visitor 70'!$E$4+315&lt;='Test 2 visitor 70'!$F$4,'Test 2 visitor 70'!$E$4+315,""),"")</f>
        <v/>
      </c>
      <c r="B317">
        <f>IF(A317="",0,IF(SUMPRODUCT((ISNUMBER('Test 2 visitor 70'!$B$8:$B$17)+ISNUMBER('Test 2 visitor 70'!$C$8:$C$17)&gt;0)*(IF(ISNUMBER('Test 2 visitor 70'!$B$8:$B$17),'Test 2 visitor 70'!$B$8:$B$17,'Test 2 visitor 70'!$E$4)&lt;=A317)*(IF(ISNUMBER('Test 2 visitor 70'!$C$8:$C$17),'Test 2 visitor 70'!$C$8:$C$17,'Test 2 visitor 70'!$F$4)&gt;=A317))&gt;0,1,0))</f>
        <v/>
      </c>
      <c r="C317">
        <f>IF(B317=0,0,IF(SUMPRODUCT((ISNUMBER('Test 2 visitor 70'!$B$8:$B$17)+ISNUMBER('Test 2 visitor 70'!$C$8:$C$17)&gt;0)*(ISNUMBER('Test 2 visitor 70'!$B$8:$B$17)*('Test 2 visitor 70'!$B$8:$B$17=A317)+ISNUMBER('Test 2 visitor 70'!$C$8:$C$17)*('Test 2 visitor 70'!$C$8:$C$17=A317)&gt;0))&gt;0,0,1))</f>
        <v/>
      </c>
      <c r="D317">
        <f>SUM(B$2:B317)</f>
        <v/>
      </c>
      <c r="E317">
        <f>SUM(C$2:C317)</f>
        <v/>
      </c>
    </row>
    <row r="318">
      <c r="A318" s="9">
        <f>IF(ISNUMBER('Test 2 visitor 70'!$E$4),IF('Test 2 visitor 70'!$E$4+316&lt;='Test 2 visitor 70'!$F$4,'Test 2 visitor 70'!$E$4+316,""),"")</f>
        <v/>
      </c>
      <c r="B318">
        <f>IF(A318="",0,IF(SUMPRODUCT((ISNUMBER('Test 2 visitor 70'!$B$8:$B$17)+ISNUMBER('Test 2 visitor 70'!$C$8:$C$17)&gt;0)*(IF(ISNUMBER('Test 2 visitor 70'!$B$8:$B$17),'Test 2 visitor 70'!$B$8:$B$17,'Test 2 visitor 70'!$E$4)&lt;=A318)*(IF(ISNUMBER('Test 2 visitor 70'!$C$8:$C$17),'Test 2 visitor 70'!$C$8:$C$17,'Test 2 visitor 70'!$F$4)&gt;=A318))&gt;0,1,0))</f>
        <v/>
      </c>
      <c r="C318">
        <f>IF(B318=0,0,IF(SUMPRODUCT((ISNUMBER('Test 2 visitor 70'!$B$8:$B$17)+ISNUMBER('Test 2 visitor 70'!$C$8:$C$17)&gt;0)*(ISNUMBER('Test 2 visitor 70'!$B$8:$B$17)*('Test 2 visitor 70'!$B$8:$B$17=A318)+ISNUMBER('Test 2 visitor 70'!$C$8:$C$17)*('Test 2 visitor 70'!$C$8:$C$17=A318)&gt;0))&gt;0,0,1))</f>
        <v/>
      </c>
      <c r="D318">
        <f>SUM(B$2:B318)</f>
        <v/>
      </c>
      <c r="E318">
        <f>SUM(C$2:C318)</f>
        <v/>
      </c>
    </row>
    <row r="319">
      <c r="A319" s="9">
        <f>IF(ISNUMBER('Test 2 visitor 70'!$E$4),IF('Test 2 visitor 70'!$E$4+317&lt;='Test 2 visitor 70'!$F$4,'Test 2 visitor 70'!$E$4+317,""),"")</f>
        <v/>
      </c>
      <c r="B319">
        <f>IF(A319="",0,IF(SUMPRODUCT((ISNUMBER('Test 2 visitor 70'!$B$8:$B$17)+ISNUMBER('Test 2 visitor 70'!$C$8:$C$17)&gt;0)*(IF(ISNUMBER('Test 2 visitor 70'!$B$8:$B$17),'Test 2 visitor 70'!$B$8:$B$17,'Test 2 visitor 70'!$E$4)&lt;=A319)*(IF(ISNUMBER('Test 2 visitor 70'!$C$8:$C$17),'Test 2 visitor 70'!$C$8:$C$17,'Test 2 visitor 70'!$F$4)&gt;=A319))&gt;0,1,0))</f>
        <v/>
      </c>
      <c r="C319">
        <f>IF(B319=0,0,IF(SUMPRODUCT((ISNUMBER('Test 2 visitor 70'!$B$8:$B$17)+ISNUMBER('Test 2 visitor 70'!$C$8:$C$17)&gt;0)*(ISNUMBER('Test 2 visitor 70'!$B$8:$B$17)*('Test 2 visitor 70'!$B$8:$B$17=A319)+ISNUMBER('Test 2 visitor 70'!$C$8:$C$17)*('Test 2 visitor 70'!$C$8:$C$17=A319)&gt;0))&gt;0,0,1))</f>
        <v/>
      </c>
      <c r="D319">
        <f>SUM(B$2:B319)</f>
        <v/>
      </c>
      <c r="E319">
        <f>SUM(C$2:C319)</f>
        <v/>
      </c>
    </row>
    <row r="320">
      <c r="A320" s="9">
        <f>IF(ISNUMBER('Test 2 visitor 70'!$E$4),IF('Test 2 visitor 70'!$E$4+318&lt;='Test 2 visitor 70'!$F$4,'Test 2 visitor 70'!$E$4+318,""),"")</f>
        <v/>
      </c>
      <c r="B320">
        <f>IF(A320="",0,IF(SUMPRODUCT((ISNUMBER('Test 2 visitor 70'!$B$8:$B$17)+ISNUMBER('Test 2 visitor 70'!$C$8:$C$17)&gt;0)*(IF(ISNUMBER('Test 2 visitor 70'!$B$8:$B$17),'Test 2 visitor 70'!$B$8:$B$17,'Test 2 visitor 70'!$E$4)&lt;=A320)*(IF(ISNUMBER('Test 2 visitor 70'!$C$8:$C$17),'Test 2 visitor 70'!$C$8:$C$17,'Test 2 visitor 70'!$F$4)&gt;=A320))&gt;0,1,0))</f>
        <v/>
      </c>
      <c r="C320">
        <f>IF(B320=0,0,IF(SUMPRODUCT((ISNUMBER('Test 2 visitor 70'!$B$8:$B$17)+ISNUMBER('Test 2 visitor 70'!$C$8:$C$17)&gt;0)*(ISNUMBER('Test 2 visitor 70'!$B$8:$B$17)*('Test 2 visitor 70'!$B$8:$B$17=A320)+ISNUMBER('Test 2 visitor 70'!$C$8:$C$17)*('Test 2 visitor 70'!$C$8:$C$17=A320)&gt;0))&gt;0,0,1))</f>
        <v/>
      </c>
      <c r="D320">
        <f>SUM(B$2:B320)</f>
        <v/>
      </c>
      <c r="E320">
        <f>SUM(C$2:C320)</f>
        <v/>
      </c>
    </row>
    <row r="321">
      <c r="A321" s="9">
        <f>IF(ISNUMBER('Test 2 visitor 70'!$E$4),IF('Test 2 visitor 70'!$E$4+319&lt;='Test 2 visitor 70'!$F$4,'Test 2 visitor 70'!$E$4+319,""),"")</f>
        <v/>
      </c>
      <c r="B321">
        <f>IF(A321="",0,IF(SUMPRODUCT((ISNUMBER('Test 2 visitor 70'!$B$8:$B$17)+ISNUMBER('Test 2 visitor 70'!$C$8:$C$17)&gt;0)*(IF(ISNUMBER('Test 2 visitor 70'!$B$8:$B$17),'Test 2 visitor 70'!$B$8:$B$17,'Test 2 visitor 70'!$E$4)&lt;=A321)*(IF(ISNUMBER('Test 2 visitor 70'!$C$8:$C$17),'Test 2 visitor 70'!$C$8:$C$17,'Test 2 visitor 70'!$F$4)&gt;=A321))&gt;0,1,0))</f>
        <v/>
      </c>
      <c r="C321">
        <f>IF(B321=0,0,IF(SUMPRODUCT((ISNUMBER('Test 2 visitor 70'!$B$8:$B$17)+ISNUMBER('Test 2 visitor 70'!$C$8:$C$17)&gt;0)*(ISNUMBER('Test 2 visitor 70'!$B$8:$B$17)*('Test 2 visitor 70'!$B$8:$B$17=A321)+ISNUMBER('Test 2 visitor 70'!$C$8:$C$17)*('Test 2 visitor 70'!$C$8:$C$17=A321)&gt;0))&gt;0,0,1))</f>
        <v/>
      </c>
      <c r="D321">
        <f>SUM(B$2:B321)</f>
        <v/>
      </c>
      <c r="E321">
        <f>SUM(C$2:C321)</f>
        <v/>
      </c>
    </row>
    <row r="322">
      <c r="A322" s="9">
        <f>IF(ISNUMBER('Test 2 visitor 70'!$E$4),IF('Test 2 visitor 70'!$E$4+320&lt;='Test 2 visitor 70'!$F$4,'Test 2 visitor 70'!$E$4+320,""),"")</f>
        <v/>
      </c>
      <c r="B322">
        <f>IF(A322="",0,IF(SUMPRODUCT((ISNUMBER('Test 2 visitor 70'!$B$8:$B$17)+ISNUMBER('Test 2 visitor 70'!$C$8:$C$17)&gt;0)*(IF(ISNUMBER('Test 2 visitor 70'!$B$8:$B$17),'Test 2 visitor 70'!$B$8:$B$17,'Test 2 visitor 70'!$E$4)&lt;=A322)*(IF(ISNUMBER('Test 2 visitor 70'!$C$8:$C$17),'Test 2 visitor 70'!$C$8:$C$17,'Test 2 visitor 70'!$F$4)&gt;=A322))&gt;0,1,0))</f>
        <v/>
      </c>
      <c r="C322">
        <f>IF(B322=0,0,IF(SUMPRODUCT((ISNUMBER('Test 2 visitor 70'!$B$8:$B$17)+ISNUMBER('Test 2 visitor 70'!$C$8:$C$17)&gt;0)*(ISNUMBER('Test 2 visitor 70'!$B$8:$B$17)*('Test 2 visitor 70'!$B$8:$B$17=A322)+ISNUMBER('Test 2 visitor 70'!$C$8:$C$17)*('Test 2 visitor 70'!$C$8:$C$17=A322)&gt;0))&gt;0,0,1))</f>
        <v/>
      </c>
      <c r="D322">
        <f>SUM(B$2:B322)</f>
        <v/>
      </c>
      <c r="E322">
        <f>SUM(C$2:C322)</f>
        <v/>
      </c>
    </row>
    <row r="323">
      <c r="A323" s="9">
        <f>IF(ISNUMBER('Test 2 visitor 70'!$E$4),IF('Test 2 visitor 70'!$E$4+321&lt;='Test 2 visitor 70'!$F$4,'Test 2 visitor 70'!$E$4+321,""),"")</f>
        <v/>
      </c>
      <c r="B323">
        <f>IF(A323="",0,IF(SUMPRODUCT((ISNUMBER('Test 2 visitor 70'!$B$8:$B$17)+ISNUMBER('Test 2 visitor 70'!$C$8:$C$17)&gt;0)*(IF(ISNUMBER('Test 2 visitor 70'!$B$8:$B$17),'Test 2 visitor 70'!$B$8:$B$17,'Test 2 visitor 70'!$E$4)&lt;=A323)*(IF(ISNUMBER('Test 2 visitor 70'!$C$8:$C$17),'Test 2 visitor 70'!$C$8:$C$17,'Test 2 visitor 70'!$F$4)&gt;=A323))&gt;0,1,0))</f>
        <v/>
      </c>
      <c r="C323">
        <f>IF(B323=0,0,IF(SUMPRODUCT((ISNUMBER('Test 2 visitor 70'!$B$8:$B$17)+ISNUMBER('Test 2 visitor 70'!$C$8:$C$17)&gt;0)*(ISNUMBER('Test 2 visitor 70'!$B$8:$B$17)*('Test 2 visitor 70'!$B$8:$B$17=A323)+ISNUMBER('Test 2 visitor 70'!$C$8:$C$17)*('Test 2 visitor 70'!$C$8:$C$17=A323)&gt;0))&gt;0,0,1))</f>
        <v/>
      </c>
      <c r="D323">
        <f>SUM(B$2:B323)</f>
        <v/>
      </c>
      <c r="E323">
        <f>SUM(C$2:C323)</f>
        <v/>
      </c>
    </row>
    <row r="324">
      <c r="A324" s="9">
        <f>IF(ISNUMBER('Test 2 visitor 70'!$E$4),IF('Test 2 visitor 70'!$E$4+322&lt;='Test 2 visitor 70'!$F$4,'Test 2 visitor 70'!$E$4+322,""),"")</f>
        <v/>
      </c>
      <c r="B324">
        <f>IF(A324="",0,IF(SUMPRODUCT((ISNUMBER('Test 2 visitor 70'!$B$8:$B$17)+ISNUMBER('Test 2 visitor 70'!$C$8:$C$17)&gt;0)*(IF(ISNUMBER('Test 2 visitor 70'!$B$8:$B$17),'Test 2 visitor 70'!$B$8:$B$17,'Test 2 visitor 70'!$E$4)&lt;=A324)*(IF(ISNUMBER('Test 2 visitor 70'!$C$8:$C$17),'Test 2 visitor 70'!$C$8:$C$17,'Test 2 visitor 70'!$F$4)&gt;=A324))&gt;0,1,0))</f>
        <v/>
      </c>
      <c r="C324">
        <f>IF(B324=0,0,IF(SUMPRODUCT((ISNUMBER('Test 2 visitor 70'!$B$8:$B$17)+ISNUMBER('Test 2 visitor 70'!$C$8:$C$17)&gt;0)*(ISNUMBER('Test 2 visitor 70'!$B$8:$B$17)*('Test 2 visitor 70'!$B$8:$B$17=A324)+ISNUMBER('Test 2 visitor 70'!$C$8:$C$17)*('Test 2 visitor 70'!$C$8:$C$17=A324)&gt;0))&gt;0,0,1))</f>
        <v/>
      </c>
      <c r="D324">
        <f>SUM(B$2:B324)</f>
        <v/>
      </c>
      <c r="E324">
        <f>SUM(C$2:C324)</f>
        <v/>
      </c>
    </row>
    <row r="325">
      <c r="A325" s="9">
        <f>IF(ISNUMBER('Test 2 visitor 70'!$E$4),IF('Test 2 visitor 70'!$E$4+323&lt;='Test 2 visitor 70'!$F$4,'Test 2 visitor 70'!$E$4+323,""),"")</f>
        <v/>
      </c>
      <c r="B325">
        <f>IF(A325="",0,IF(SUMPRODUCT((ISNUMBER('Test 2 visitor 70'!$B$8:$B$17)+ISNUMBER('Test 2 visitor 70'!$C$8:$C$17)&gt;0)*(IF(ISNUMBER('Test 2 visitor 70'!$B$8:$B$17),'Test 2 visitor 70'!$B$8:$B$17,'Test 2 visitor 70'!$E$4)&lt;=A325)*(IF(ISNUMBER('Test 2 visitor 70'!$C$8:$C$17),'Test 2 visitor 70'!$C$8:$C$17,'Test 2 visitor 70'!$F$4)&gt;=A325))&gt;0,1,0))</f>
        <v/>
      </c>
      <c r="C325">
        <f>IF(B325=0,0,IF(SUMPRODUCT((ISNUMBER('Test 2 visitor 70'!$B$8:$B$17)+ISNUMBER('Test 2 visitor 70'!$C$8:$C$17)&gt;0)*(ISNUMBER('Test 2 visitor 70'!$B$8:$B$17)*('Test 2 visitor 70'!$B$8:$B$17=A325)+ISNUMBER('Test 2 visitor 70'!$C$8:$C$17)*('Test 2 visitor 70'!$C$8:$C$17=A325)&gt;0))&gt;0,0,1))</f>
        <v/>
      </c>
      <c r="D325">
        <f>SUM(B$2:B325)</f>
        <v/>
      </c>
      <c r="E325">
        <f>SUM(C$2:C325)</f>
        <v/>
      </c>
    </row>
    <row r="326">
      <c r="A326" s="9">
        <f>IF(ISNUMBER('Test 2 visitor 70'!$E$4),IF('Test 2 visitor 70'!$E$4+324&lt;='Test 2 visitor 70'!$F$4,'Test 2 visitor 70'!$E$4+324,""),"")</f>
        <v/>
      </c>
      <c r="B326">
        <f>IF(A326="",0,IF(SUMPRODUCT((ISNUMBER('Test 2 visitor 70'!$B$8:$B$17)+ISNUMBER('Test 2 visitor 70'!$C$8:$C$17)&gt;0)*(IF(ISNUMBER('Test 2 visitor 70'!$B$8:$B$17),'Test 2 visitor 70'!$B$8:$B$17,'Test 2 visitor 70'!$E$4)&lt;=A326)*(IF(ISNUMBER('Test 2 visitor 70'!$C$8:$C$17),'Test 2 visitor 70'!$C$8:$C$17,'Test 2 visitor 70'!$F$4)&gt;=A326))&gt;0,1,0))</f>
        <v/>
      </c>
      <c r="C326">
        <f>IF(B326=0,0,IF(SUMPRODUCT((ISNUMBER('Test 2 visitor 70'!$B$8:$B$17)+ISNUMBER('Test 2 visitor 70'!$C$8:$C$17)&gt;0)*(ISNUMBER('Test 2 visitor 70'!$B$8:$B$17)*('Test 2 visitor 70'!$B$8:$B$17=A326)+ISNUMBER('Test 2 visitor 70'!$C$8:$C$17)*('Test 2 visitor 70'!$C$8:$C$17=A326)&gt;0))&gt;0,0,1))</f>
        <v/>
      </c>
      <c r="D326">
        <f>SUM(B$2:B326)</f>
        <v/>
      </c>
      <c r="E326">
        <f>SUM(C$2:C326)</f>
        <v/>
      </c>
    </row>
    <row r="327">
      <c r="A327" s="9">
        <f>IF(ISNUMBER('Test 2 visitor 70'!$E$4),IF('Test 2 visitor 70'!$E$4+325&lt;='Test 2 visitor 70'!$F$4,'Test 2 visitor 70'!$E$4+325,""),"")</f>
        <v/>
      </c>
      <c r="B327">
        <f>IF(A327="",0,IF(SUMPRODUCT((ISNUMBER('Test 2 visitor 70'!$B$8:$B$17)+ISNUMBER('Test 2 visitor 70'!$C$8:$C$17)&gt;0)*(IF(ISNUMBER('Test 2 visitor 70'!$B$8:$B$17),'Test 2 visitor 70'!$B$8:$B$17,'Test 2 visitor 70'!$E$4)&lt;=A327)*(IF(ISNUMBER('Test 2 visitor 70'!$C$8:$C$17),'Test 2 visitor 70'!$C$8:$C$17,'Test 2 visitor 70'!$F$4)&gt;=A327))&gt;0,1,0))</f>
        <v/>
      </c>
      <c r="C327">
        <f>IF(B327=0,0,IF(SUMPRODUCT((ISNUMBER('Test 2 visitor 70'!$B$8:$B$17)+ISNUMBER('Test 2 visitor 70'!$C$8:$C$17)&gt;0)*(ISNUMBER('Test 2 visitor 70'!$B$8:$B$17)*('Test 2 visitor 70'!$B$8:$B$17=A327)+ISNUMBER('Test 2 visitor 70'!$C$8:$C$17)*('Test 2 visitor 70'!$C$8:$C$17=A327)&gt;0))&gt;0,0,1))</f>
        <v/>
      </c>
      <c r="D327">
        <f>SUM(B$2:B327)</f>
        <v/>
      </c>
      <c r="E327">
        <f>SUM(C$2:C327)</f>
        <v/>
      </c>
    </row>
    <row r="328">
      <c r="A328" s="9">
        <f>IF(ISNUMBER('Test 2 visitor 70'!$E$4),IF('Test 2 visitor 70'!$E$4+326&lt;='Test 2 visitor 70'!$F$4,'Test 2 visitor 70'!$E$4+326,""),"")</f>
        <v/>
      </c>
      <c r="B328">
        <f>IF(A328="",0,IF(SUMPRODUCT((ISNUMBER('Test 2 visitor 70'!$B$8:$B$17)+ISNUMBER('Test 2 visitor 70'!$C$8:$C$17)&gt;0)*(IF(ISNUMBER('Test 2 visitor 70'!$B$8:$B$17),'Test 2 visitor 70'!$B$8:$B$17,'Test 2 visitor 70'!$E$4)&lt;=A328)*(IF(ISNUMBER('Test 2 visitor 70'!$C$8:$C$17),'Test 2 visitor 70'!$C$8:$C$17,'Test 2 visitor 70'!$F$4)&gt;=A328))&gt;0,1,0))</f>
        <v/>
      </c>
      <c r="C328">
        <f>IF(B328=0,0,IF(SUMPRODUCT((ISNUMBER('Test 2 visitor 70'!$B$8:$B$17)+ISNUMBER('Test 2 visitor 70'!$C$8:$C$17)&gt;0)*(ISNUMBER('Test 2 visitor 70'!$B$8:$B$17)*('Test 2 visitor 70'!$B$8:$B$17=A328)+ISNUMBER('Test 2 visitor 70'!$C$8:$C$17)*('Test 2 visitor 70'!$C$8:$C$17=A328)&gt;0))&gt;0,0,1))</f>
        <v/>
      </c>
      <c r="D328">
        <f>SUM(B$2:B328)</f>
        <v/>
      </c>
      <c r="E328">
        <f>SUM(C$2:C328)</f>
        <v/>
      </c>
    </row>
    <row r="329">
      <c r="A329" s="9">
        <f>IF(ISNUMBER('Test 2 visitor 70'!$E$4),IF('Test 2 visitor 70'!$E$4+327&lt;='Test 2 visitor 70'!$F$4,'Test 2 visitor 70'!$E$4+327,""),"")</f>
        <v/>
      </c>
      <c r="B329">
        <f>IF(A329="",0,IF(SUMPRODUCT((ISNUMBER('Test 2 visitor 70'!$B$8:$B$17)+ISNUMBER('Test 2 visitor 70'!$C$8:$C$17)&gt;0)*(IF(ISNUMBER('Test 2 visitor 70'!$B$8:$B$17),'Test 2 visitor 70'!$B$8:$B$17,'Test 2 visitor 70'!$E$4)&lt;=A329)*(IF(ISNUMBER('Test 2 visitor 70'!$C$8:$C$17),'Test 2 visitor 70'!$C$8:$C$17,'Test 2 visitor 70'!$F$4)&gt;=A329))&gt;0,1,0))</f>
        <v/>
      </c>
      <c r="C329">
        <f>IF(B329=0,0,IF(SUMPRODUCT((ISNUMBER('Test 2 visitor 70'!$B$8:$B$17)+ISNUMBER('Test 2 visitor 70'!$C$8:$C$17)&gt;0)*(ISNUMBER('Test 2 visitor 70'!$B$8:$B$17)*('Test 2 visitor 70'!$B$8:$B$17=A329)+ISNUMBER('Test 2 visitor 70'!$C$8:$C$17)*('Test 2 visitor 70'!$C$8:$C$17=A329)&gt;0))&gt;0,0,1))</f>
        <v/>
      </c>
      <c r="D329">
        <f>SUM(B$2:B329)</f>
        <v/>
      </c>
      <c r="E329">
        <f>SUM(C$2:C329)</f>
        <v/>
      </c>
    </row>
    <row r="330">
      <c r="A330" s="9">
        <f>IF(ISNUMBER('Test 2 visitor 70'!$E$4),IF('Test 2 visitor 70'!$E$4+328&lt;='Test 2 visitor 70'!$F$4,'Test 2 visitor 70'!$E$4+328,""),"")</f>
        <v/>
      </c>
      <c r="B330">
        <f>IF(A330="",0,IF(SUMPRODUCT((ISNUMBER('Test 2 visitor 70'!$B$8:$B$17)+ISNUMBER('Test 2 visitor 70'!$C$8:$C$17)&gt;0)*(IF(ISNUMBER('Test 2 visitor 70'!$B$8:$B$17),'Test 2 visitor 70'!$B$8:$B$17,'Test 2 visitor 70'!$E$4)&lt;=A330)*(IF(ISNUMBER('Test 2 visitor 70'!$C$8:$C$17),'Test 2 visitor 70'!$C$8:$C$17,'Test 2 visitor 70'!$F$4)&gt;=A330))&gt;0,1,0))</f>
        <v/>
      </c>
      <c r="C330">
        <f>IF(B330=0,0,IF(SUMPRODUCT((ISNUMBER('Test 2 visitor 70'!$B$8:$B$17)+ISNUMBER('Test 2 visitor 70'!$C$8:$C$17)&gt;0)*(ISNUMBER('Test 2 visitor 70'!$B$8:$B$17)*('Test 2 visitor 70'!$B$8:$B$17=A330)+ISNUMBER('Test 2 visitor 70'!$C$8:$C$17)*('Test 2 visitor 70'!$C$8:$C$17=A330)&gt;0))&gt;0,0,1))</f>
        <v/>
      </c>
      <c r="D330">
        <f>SUM(B$2:B330)</f>
        <v/>
      </c>
      <c r="E330">
        <f>SUM(C$2:C330)</f>
        <v/>
      </c>
    </row>
    <row r="331">
      <c r="A331" s="9">
        <f>IF(ISNUMBER('Test 2 visitor 70'!$E$4),IF('Test 2 visitor 70'!$E$4+329&lt;='Test 2 visitor 70'!$F$4,'Test 2 visitor 70'!$E$4+329,""),"")</f>
        <v/>
      </c>
      <c r="B331">
        <f>IF(A331="",0,IF(SUMPRODUCT((ISNUMBER('Test 2 visitor 70'!$B$8:$B$17)+ISNUMBER('Test 2 visitor 70'!$C$8:$C$17)&gt;0)*(IF(ISNUMBER('Test 2 visitor 70'!$B$8:$B$17),'Test 2 visitor 70'!$B$8:$B$17,'Test 2 visitor 70'!$E$4)&lt;=A331)*(IF(ISNUMBER('Test 2 visitor 70'!$C$8:$C$17),'Test 2 visitor 70'!$C$8:$C$17,'Test 2 visitor 70'!$F$4)&gt;=A331))&gt;0,1,0))</f>
        <v/>
      </c>
      <c r="C331">
        <f>IF(B331=0,0,IF(SUMPRODUCT((ISNUMBER('Test 2 visitor 70'!$B$8:$B$17)+ISNUMBER('Test 2 visitor 70'!$C$8:$C$17)&gt;0)*(ISNUMBER('Test 2 visitor 70'!$B$8:$B$17)*('Test 2 visitor 70'!$B$8:$B$17=A331)+ISNUMBER('Test 2 visitor 70'!$C$8:$C$17)*('Test 2 visitor 70'!$C$8:$C$17=A331)&gt;0))&gt;0,0,1))</f>
        <v/>
      </c>
      <c r="D331">
        <f>SUM(B$2:B331)</f>
        <v/>
      </c>
      <c r="E331">
        <f>SUM(C$2:C331)</f>
        <v/>
      </c>
    </row>
    <row r="332">
      <c r="A332" s="9">
        <f>IF(ISNUMBER('Test 2 visitor 70'!$E$4),IF('Test 2 visitor 70'!$E$4+330&lt;='Test 2 visitor 70'!$F$4,'Test 2 visitor 70'!$E$4+330,""),"")</f>
        <v/>
      </c>
      <c r="B332">
        <f>IF(A332="",0,IF(SUMPRODUCT((ISNUMBER('Test 2 visitor 70'!$B$8:$B$17)+ISNUMBER('Test 2 visitor 70'!$C$8:$C$17)&gt;0)*(IF(ISNUMBER('Test 2 visitor 70'!$B$8:$B$17),'Test 2 visitor 70'!$B$8:$B$17,'Test 2 visitor 70'!$E$4)&lt;=A332)*(IF(ISNUMBER('Test 2 visitor 70'!$C$8:$C$17),'Test 2 visitor 70'!$C$8:$C$17,'Test 2 visitor 70'!$F$4)&gt;=A332))&gt;0,1,0))</f>
        <v/>
      </c>
      <c r="C332">
        <f>IF(B332=0,0,IF(SUMPRODUCT((ISNUMBER('Test 2 visitor 70'!$B$8:$B$17)+ISNUMBER('Test 2 visitor 70'!$C$8:$C$17)&gt;0)*(ISNUMBER('Test 2 visitor 70'!$B$8:$B$17)*('Test 2 visitor 70'!$B$8:$B$17=A332)+ISNUMBER('Test 2 visitor 70'!$C$8:$C$17)*('Test 2 visitor 70'!$C$8:$C$17=A332)&gt;0))&gt;0,0,1))</f>
        <v/>
      </c>
      <c r="D332">
        <f>SUM(B$2:B332)</f>
        <v/>
      </c>
      <c r="E332">
        <f>SUM(C$2:C332)</f>
        <v/>
      </c>
    </row>
    <row r="333">
      <c r="A333" s="9">
        <f>IF(ISNUMBER('Test 2 visitor 70'!$E$4),IF('Test 2 visitor 70'!$E$4+331&lt;='Test 2 visitor 70'!$F$4,'Test 2 visitor 70'!$E$4+331,""),"")</f>
        <v/>
      </c>
      <c r="B333">
        <f>IF(A333="",0,IF(SUMPRODUCT((ISNUMBER('Test 2 visitor 70'!$B$8:$B$17)+ISNUMBER('Test 2 visitor 70'!$C$8:$C$17)&gt;0)*(IF(ISNUMBER('Test 2 visitor 70'!$B$8:$B$17),'Test 2 visitor 70'!$B$8:$B$17,'Test 2 visitor 70'!$E$4)&lt;=A333)*(IF(ISNUMBER('Test 2 visitor 70'!$C$8:$C$17),'Test 2 visitor 70'!$C$8:$C$17,'Test 2 visitor 70'!$F$4)&gt;=A333))&gt;0,1,0))</f>
        <v/>
      </c>
      <c r="C333">
        <f>IF(B333=0,0,IF(SUMPRODUCT((ISNUMBER('Test 2 visitor 70'!$B$8:$B$17)+ISNUMBER('Test 2 visitor 70'!$C$8:$C$17)&gt;0)*(ISNUMBER('Test 2 visitor 70'!$B$8:$B$17)*('Test 2 visitor 70'!$B$8:$B$17=A333)+ISNUMBER('Test 2 visitor 70'!$C$8:$C$17)*('Test 2 visitor 70'!$C$8:$C$17=A333)&gt;0))&gt;0,0,1))</f>
        <v/>
      </c>
      <c r="D333">
        <f>SUM(B$2:B333)</f>
        <v/>
      </c>
      <c r="E333">
        <f>SUM(C$2:C333)</f>
        <v/>
      </c>
    </row>
    <row r="334">
      <c r="A334" s="9">
        <f>IF(ISNUMBER('Test 2 visitor 70'!$E$4),IF('Test 2 visitor 70'!$E$4+332&lt;='Test 2 visitor 70'!$F$4,'Test 2 visitor 70'!$E$4+332,""),"")</f>
        <v/>
      </c>
      <c r="B334">
        <f>IF(A334="",0,IF(SUMPRODUCT((ISNUMBER('Test 2 visitor 70'!$B$8:$B$17)+ISNUMBER('Test 2 visitor 70'!$C$8:$C$17)&gt;0)*(IF(ISNUMBER('Test 2 visitor 70'!$B$8:$B$17),'Test 2 visitor 70'!$B$8:$B$17,'Test 2 visitor 70'!$E$4)&lt;=A334)*(IF(ISNUMBER('Test 2 visitor 70'!$C$8:$C$17),'Test 2 visitor 70'!$C$8:$C$17,'Test 2 visitor 70'!$F$4)&gt;=A334))&gt;0,1,0))</f>
        <v/>
      </c>
      <c r="C334">
        <f>IF(B334=0,0,IF(SUMPRODUCT((ISNUMBER('Test 2 visitor 70'!$B$8:$B$17)+ISNUMBER('Test 2 visitor 70'!$C$8:$C$17)&gt;0)*(ISNUMBER('Test 2 visitor 70'!$B$8:$B$17)*('Test 2 visitor 70'!$B$8:$B$17=A334)+ISNUMBER('Test 2 visitor 70'!$C$8:$C$17)*('Test 2 visitor 70'!$C$8:$C$17=A334)&gt;0))&gt;0,0,1))</f>
        <v/>
      </c>
      <c r="D334">
        <f>SUM(B$2:B334)</f>
        <v/>
      </c>
      <c r="E334">
        <f>SUM(C$2:C334)</f>
        <v/>
      </c>
    </row>
    <row r="335">
      <c r="A335" s="9">
        <f>IF(ISNUMBER('Test 2 visitor 70'!$E$4),IF('Test 2 visitor 70'!$E$4+333&lt;='Test 2 visitor 70'!$F$4,'Test 2 visitor 70'!$E$4+333,""),"")</f>
        <v/>
      </c>
      <c r="B335">
        <f>IF(A335="",0,IF(SUMPRODUCT((ISNUMBER('Test 2 visitor 70'!$B$8:$B$17)+ISNUMBER('Test 2 visitor 70'!$C$8:$C$17)&gt;0)*(IF(ISNUMBER('Test 2 visitor 70'!$B$8:$B$17),'Test 2 visitor 70'!$B$8:$B$17,'Test 2 visitor 70'!$E$4)&lt;=A335)*(IF(ISNUMBER('Test 2 visitor 70'!$C$8:$C$17),'Test 2 visitor 70'!$C$8:$C$17,'Test 2 visitor 70'!$F$4)&gt;=A335))&gt;0,1,0))</f>
        <v/>
      </c>
      <c r="C335">
        <f>IF(B335=0,0,IF(SUMPRODUCT((ISNUMBER('Test 2 visitor 70'!$B$8:$B$17)+ISNUMBER('Test 2 visitor 70'!$C$8:$C$17)&gt;0)*(ISNUMBER('Test 2 visitor 70'!$B$8:$B$17)*('Test 2 visitor 70'!$B$8:$B$17=A335)+ISNUMBER('Test 2 visitor 70'!$C$8:$C$17)*('Test 2 visitor 70'!$C$8:$C$17=A335)&gt;0))&gt;0,0,1))</f>
        <v/>
      </c>
      <c r="D335">
        <f>SUM(B$2:B335)</f>
        <v/>
      </c>
      <c r="E335">
        <f>SUM(C$2:C335)</f>
        <v/>
      </c>
    </row>
    <row r="336">
      <c r="A336" s="9">
        <f>IF(ISNUMBER('Test 2 visitor 70'!$E$4),IF('Test 2 visitor 70'!$E$4+334&lt;='Test 2 visitor 70'!$F$4,'Test 2 visitor 70'!$E$4+334,""),"")</f>
        <v/>
      </c>
      <c r="B336">
        <f>IF(A336="",0,IF(SUMPRODUCT((ISNUMBER('Test 2 visitor 70'!$B$8:$B$17)+ISNUMBER('Test 2 visitor 70'!$C$8:$C$17)&gt;0)*(IF(ISNUMBER('Test 2 visitor 70'!$B$8:$B$17),'Test 2 visitor 70'!$B$8:$B$17,'Test 2 visitor 70'!$E$4)&lt;=A336)*(IF(ISNUMBER('Test 2 visitor 70'!$C$8:$C$17),'Test 2 visitor 70'!$C$8:$C$17,'Test 2 visitor 70'!$F$4)&gt;=A336))&gt;0,1,0))</f>
        <v/>
      </c>
      <c r="C336">
        <f>IF(B336=0,0,IF(SUMPRODUCT((ISNUMBER('Test 2 visitor 70'!$B$8:$B$17)+ISNUMBER('Test 2 visitor 70'!$C$8:$C$17)&gt;0)*(ISNUMBER('Test 2 visitor 70'!$B$8:$B$17)*('Test 2 visitor 70'!$B$8:$B$17=A336)+ISNUMBER('Test 2 visitor 70'!$C$8:$C$17)*('Test 2 visitor 70'!$C$8:$C$17=A336)&gt;0))&gt;0,0,1))</f>
        <v/>
      </c>
      <c r="D336">
        <f>SUM(B$2:B336)</f>
        <v/>
      </c>
      <c r="E336">
        <f>SUM(C$2:C336)</f>
        <v/>
      </c>
    </row>
    <row r="337">
      <c r="A337" s="9">
        <f>IF(ISNUMBER('Test 2 visitor 70'!$E$4),IF('Test 2 visitor 70'!$E$4+335&lt;='Test 2 visitor 70'!$F$4,'Test 2 visitor 70'!$E$4+335,""),"")</f>
        <v/>
      </c>
      <c r="B337">
        <f>IF(A337="",0,IF(SUMPRODUCT((ISNUMBER('Test 2 visitor 70'!$B$8:$B$17)+ISNUMBER('Test 2 visitor 70'!$C$8:$C$17)&gt;0)*(IF(ISNUMBER('Test 2 visitor 70'!$B$8:$B$17),'Test 2 visitor 70'!$B$8:$B$17,'Test 2 visitor 70'!$E$4)&lt;=A337)*(IF(ISNUMBER('Test 2 visitor 70'!$C$8:$C$17),'Test 2 visitor 70'!$C$8:$C$17,'Test 2 visitor 70'!$F$4)&gt;=A337))&gt;0,1,0))</f>
        <v/>
      </c>
      <c r="C337">
        <f>IF(B337=0,0,IF(SUMPRODUCT((ISNUMBER('Test 2 visitor 70'!$B$8:$B$17)+ISNUMBER('Test 2 visitor 70'!$C$8:$C$17)&gt;0)*(ISNUMBER('Test 2 visitor 70'!$B$8:$B$17)*('Test 2 visitor 70'!$B$8:$B$17=A337)+ISNUMBER('Test 2 visitor 70'!$C$8:$C$17)*('Test 2 visitor 70'!$C$8:$C$17=A337)&gt;0))&gt;0,0,1))</f>
        <v/>
      </c>
      <c r="D337">
        <f>SUM(B$2:B337)</f>
        <v/>
      </c>
      <c r="E337">
        <f>SUM(C$2:C337)</f>
        <v/>
      </c>
    </row>
    <row r="338">
      <c r="A338" s="9">
        <f>IF(ISNUMBER('Test 2 visitor 70'!$E$4),IF('Test 2 visitor 70'!$E$4+336&lt;='Test 2 visitor 70'!$F$4,'Test 2 visitor 70'!$E$4+336,""),"")</f>
        <v/>
      </c>
      <c r="B338">
        <f>IF(A338="",0,IF(SUMPRODUCT((ISNUMBER('Test 2 visitor 70'!$B$8:$B$17)+ISNUMBER('Test 2 visitor 70'!$C$8:$C$17)&gt;0)*(IF(ISNUMBER('Test 2 visitor 70'!$B$8:$B$17),'Test 2 visitor 70'!$B$8:$B$17,'Test 2 visitor 70'!$E$4)&lt;=A338)*(IF(ISNUMBER('Test 2 visitor 70'!$C$8:$C$17),'Test 2 visitor 70'!$C$8:$C$17,'Test 2 visitor 70'!$F$4)&gt;=A338))&gt;0,1,0))</f>
        <v/>
      </c>
      <c r="C338">
        <f>IF(B338=0,0,IF(SUMPRODUCT((ISNUMBER('Test 2 visitor 70'!$B$8:$B$17)+ISNUMBER('Test 2 visitor 70'!$C$8:$C$17)&gt;0)*(ISNUMBER('Test 2 visitor 70'!$B$8:$B$17)*('Test 2 visitor 70'!$B$8:$B$17=A338)+ISNUMBER('Test 2 visitor 70'!$C$8:$C$17)*('Test 2 visitor 70'!$C$8:$C$17=A338)&gt;0))&gt;0,0,1))</f>
        <v/>
      </c>
      <c r="D338">
        <f>SUM(B$2:B338)</f>
        <v/>
      </c>
      <c r="E338">
        <f>SUM(C$2:C338)</f>
        <v/>
      </c>
    </row>
    <row r="339">
      <c r="A339" s="9">
        <f>IF(ISNUMBER('Test 2 visitor 70'!$E$4),IF('Test 2 visitor 70'!$E$4+337&lt;='Test 2 visitor 70'!$F$4,'Test 2 visitor 70'!$E$4+337,""),"")</f>
        <v/>
      </c>
      <c r="B339">
        <f>IF(A339="",0,IF(SUMPRODUCT((ISNUMBER('Test 2 visitor 70'!$B$8:$B$17)+ISNUMBER('Test 2 visitor 70'!$C$8:$C$17)&gt;0)*(IF(ISNUMBER('Test 2 visitor 70'!$B$8:$B$17),'Test 2 visitor 70'!$B$8:$B$17,'Test 2 visitor 70'!$E$4)&lt;=A339)*(IF(ISNUMBER('Test 2 visitor 70'!$C$8:$C$17),'Test 2 visitor 70'!$C$8:$C$17,'Test 2 visitor 70'!$F$4)&gt;=A339))&gt;0,1,0))</f>
        <v/>
      </c>
      <c r="C339">
        <f>IF(B339=0,0,IF(SUMPRODUCT((ISNUMBER('Test 2 visitor 70'!$B$8:$B$17)+ISNUMBER('Test 2 visitor 70'!$C$8:$C$17)&gt;0)*(ISNUMBER('Test 2 visitor 70'!$B$8:$B$17)*('Test 2 visitor 70'!$B$8:$B$17=A339)+ISNUMBER('Test 2 visitor 70'!$C$8:$C$17)*('Test 2 visitor 70'!$C$8:$C$17=A339)&gt;0))&gt;0,0,1))</f>
        <v/>
      </c>
      <c r="D339">
        <f>SUM(B$2:B339)</f>
        <v/>
      </c>
      <c r="E339">
        <f>SUM(C$2:C339)</f>
        <v/>
      </c>
    </row>
    <row r="340">
      <c r="A340" s="9">
        <f>IF(ISNUMBER('Test 2 visitor 70'!$E$4),IF('Test 2 visitor 70'!$E$4+338&lt;='Test 2 visitor 70'!$F$4,'Test 2 visitor 70'!$E$4+338,""),"")</f>
        <v/>
      </c>
      <c r="B340">
        <f>IF(A340="",0,IF(SUMPRODUCT((ISNUMBER('Test 2 visitor 70'!$B$8:$B$17)+ISNUMBER('Test 2 visitor 70'!$C$8:$C$17)&gt;0)*(IF(ISNUMBER('Test 2 visitor 70'!$B$8:$B$17),'Test 2 visitor 70'!$B$8:$B$17,'Test 2 visitor 70'!$E$4)&lt;=A340)*(IF(ISNUMBER('Test 2 visitor 70'!$C$8:$C$17),'Test 2 visitor 70'!$C$8:$C$17,'Test 2 visitor 70'!$F$4)&gt;=A340))&gt;0,1,0))</f>
        <v/>
      </c>
      <c r="C340">
        <f>IF(B340=0,0,IF(SUMPRODUCT((ISNUMBER('Test 2 visitor 70'!$B$8:$B$17)+ISNUMBER('Test 2 visitor 70'!$C$8:$C$17)&gt;0)*(ISNUMBER('Test 2 visitor 70'!$B$8:$B$17)*('Test 2 visitor 70'!$B$8:$B$17=A340)+ISNUMBER('Test 2 visitor 70'!$C$8:$C$17)*('Test 2 visitor 70'!$C$8:$C$17=A340)&gt;0))&gt;0,0,1))</f>
        <v/>
      </c>
      <c r="D340">
        <f>SUM(B$2:B340)</f>
        <v/>
      </c>
      <c r="E340">
        <f>SUM(C$2:C340)</f>
        <v/>
      </c>
    </row>
    <row r="341">
      <c r="A341" s="9">
        <f>IF(ISNUMBER('Test 2 visitor 70'!$E$4),IF('Test 2 visitor 70'!$E$4+339&lt;='Test 2 visitor 70'!$F$4,'Test 2 visitor 70'!$E$4+339,""),"")</f>
        <v/>
      </c>
      <c r="B341">
        <f>IF(A341="",0,IF(SUMPRODUCT((ISNUMBER('Test 2 visitor 70'!$B$8:$B$17)+ISNUMBER('Test 2 visitor 70'!$C$8:$C$17)&gt;0)*(IF(ISNUMBER('Test 2 visitor 70'!$B$8:$B$17),'Test 2 visitor 70'!$B$8:$B$17,'Test 2 visitor 70'!$E$4)&lt;=A341)*(IF(ISNUMBER('Test 2 visitor 70'!$C$8:$C$17),'Test 2 visitor 70'!$C$8:$C$17,'Test 2 visitor 70'!$F$4)&gt;=A341))&gt;0,1,0))</f>
        <v/>
      </c>
      <c r="C341">
        <f>IF(B341=0,0,IF(SUMPRODUCT((ISNUMBER('Test 2 visitor 70'!$B$8:$B$17)+ISNUMBER('Test 2 visitor 70'!$C$8:$C$17)&gt;0)*(ISNUMBER('Test 2 visitor 70'!$B$8:$B$17)*('Test 2 visitor 70'!$B$8:$B$17=A341)+ISNUMBER('Test 2 visitor 70'!$C$8:$C$17)*('Test 2 visitor 70'!$C$8:$C$17=A341)&gt;0))&gt;0,0,1))</f>
        <v/>
      </c>
      <c r="D341">
        <f>SUM(B$2:B341)</f>
        <v/>
      </c>
      <c r="E341">
        <f>SUM(C$2:C341)</f>
        <v/>
      </c>
    </row>
    <row r="342">
      <c r="A342" s="9">
        <f>IF(ISNUMBER('Test 2 visitor 70'!$E$4),IF('Test 2 visitor 70'!$E$4+340&lt;='Test 2 visitor 70'!$F$4,'Test 2 visitor 70'!$E$4+340,""),"")</f>
        <v/>
      </c>
      <c r="B342">
        <f>IF(A342="",0,IF(SUMPRODUCT((ISNUMBER('Test 2 visitor 70'!$B$8:$B$17)+ISNUMBER('Test 2 visitor 70'!$C$8:$C$17)&gt;0)*(IF(ISNUMBER('Test 2 visitor 70'!$B$8:$B$17),'Test 2 visitor 70'!$B$8:$B$17,'Test 2 visitor 70'!$E$4)&lt;=A342)*(IF(ISNUMBER('Test 2 visitor 70'!$C$8:$C$17),'Test 2 visitor 70'!$C$8:$C$17,'Test 2 visitor 70'!$F$4)&gt;=A342))&gt;0,1,0))</f>
        <v/>
      </c>
      <c r="C342">
        <f>IF(B342=0,0,IF(SUMPRODUCT((ISNUMBER('Test 2 visitor 70'!$B$8:$B$17)+ISNUMBER('Test 2 visitor 70'!$C$8:$C$17)&gt;0)*(ISNUMBER('Test 2 visitor 70'!$B$8:$B$17)*('Test 2 visitor 70'!$B$8:$B$17=A342)+ISNUMBER('Test 2 visitor 70'!$C$8:$C$17)*('Test 2 visitor 70'!$C$8:$C$17=A342)&gt;0))&gt;0,0,1))</f>
        <v/>
      </c>
      <c r="D342">
        <f>SUM(B$2:B342)</f>
        <v/>
      </c>
      <c r="E342">
        <f>SUM(C$2:C342)</f>
        <v/>
      </c>
    </row>
    <row r="343">
      <c r="A343" s="9">
        <f>IF(ISNUMBER('Test 2 visitor 70'!$E$4),IF('Test 2 visitor 70'!$E$4+341&lt;='Test 2 visitor 70'!$F$4,'Test 2 visitor 70'!$E$4+341,""),"")</f>
        <v/>
      </c>
      <c r="B343">
        <f>IF(A343="",0,IF(SUMPRODUCT((ISNUMBER('Test 2 visitor 70'!$B$8:$B$17)+ISNUMBER('Test 2 visitor 70'!$C$8:$C$17)&gt;0)*(IF(ISNUMBER('Test 2 visitor 70'!$B$8:$B$17),'Test 2 visitor 70'!$B$8:$B$17,'Test 2 visitor 70'!$E$4)&lt;=A343)*(IF(ISNUMBER('Test 2 visitor 70'!$C$8:$C$17),'Test 2 visitor 70'!$C$8:$C$17,'Test 2 visitor 70'!$F$4)&gt;=A343))&gt;0,1,0))</f>
        <v/>
      </c>
      <c r="C343">
        <f>IF(B343=0,0,IF(SUMPRODUCT((ISNUMBER('Test 2 visitor 70'!$B$8:$B$17)+ISNUMBER('Test 2 visitor 70'!$C$8:$C$17)&gt;0)*(ISNUMBER('Test 2 visitor 70'!$B$8:$B$17)*('Test 2 visitor 70'!$B$8:$B$17=A343)+ISNUMBER('Test 2 visitor 70'!$C$8:$C$17)*('Test 2 visitor 70'!$C$8:$C$17=A343)&gt;0))&gt;0,0,1))</f>
        <v/>
      </c>
      <c r="D343">
        <f>SUM(B$2:B343)</f>
        <v/>
      </c>
      <c r="E343">
        <f>SUM(C$2:C343)</f>
        <v/>
      </c>
    </row>
    <row r="344">
      <c r="A344" s="9">
        <f>IF(ISNUMBER('Test 2 visitor 70'!$E$4),IF('Test 2 visitor 70'!$E$4+342&lt;='Test 2 visitor 70'!$F$4,'Test 2 visitor 70'!$E$4+342,""),"")</f>
        <v/>
      </c>
      <c r="B344">
        <f>IF(A344="",0,IF(SUMPRODUCT((ISNUMBER('Test 2 visitor 70'!$B$8:$B$17)+ISNUMBER('Test 2 visitor 70'!$C$8:$C$17)&gt;0)*(IF(ISNUMBER('Test 2 visitor 70'!$B$8:$B$17),'Test 2 visitor 70'!$B$8:$B$17,'Test 2 visitor 70'!$E$4)&lt;=A344)*(IF(ISNUMBER('Test 2 visitor 70'!$C$8:$C$17),'Test 2 visitor 70'!$C$8:$C$17,'Test 2 visitor 70'!$F$4)&gt;=A344))&gt;0,1,0))</f>
        <v/>
      </c>
      <c r="C344">
        <f>IF(B344=0,0,IF(SUMPRODUCT((ISNUMBER('Test 2 visitor 70'!$B$8:$B$17)+ISNUMBER('Test 2 visitor 70'!$C$8:$C$17)&gt;0)*(ISNUMBER('Test 2 visitor 70'!$B$8:$B$17)*('Test 2 visitor 70'!$B$8:$B$17=A344)+ISNUMBER('Test 2 visitor 70'!$C$8:$C$17)*('Test 2 visitor 70'!$C$8:$C$17=A344)&gt;0))&gt;0,0,1))</f>
        <v/>
      </c>
      <c r="D344">
        <f>SUM(B$2:B344)</f>
        <v/>
      </c>
      <c r="E344">
        <f>SUM(C$2:C344)</f>
        <v/>
      </c>
    </row>
    <row r="345">
      <c r="A345" s="9">
        <f>IF(ISNUMBER('Test 2 visitor 70'!$E$4),IF('Test 2 visitor 70'!$E$4+343&lt;='Test 2 visitor 70'!$F$4,'Test 2 visitor 70'!$E$4+343,""),"")</f>
        <v/>
      </c>
      <c r="B345">
        <f>IF(A345="",0,IF(SUMPRODUCT((ISNUMBER('Test 2 visitor 70'!$B$8:$B$17)+ISNUMBER('Test 2 visitor 70'!$C$8:$C$17)&gt;0)*(IF(ISNUMBER('Test 2 visitor 70'!$B$8:$B$17),'Test 2 visitor 70'!$B$8:$B$17,'Test 2 visitor 70'!$E$4)&lt;=A345)*(IF(ISNUMBER('Test 2 visitor 70'!$C$8:$C$17),'Test 2 visitor 70'!$C$8:$C$17,'Test 2 visitor 70'!$F$4)&gt;=A345))&gt;0,1,0))</f>
        <v/>
      </c>
      <c r="C345">
        <f>IF(B345=0,0,IF(SUMPRODUCT((ISNUMBER('Test 2 visitor 70'!$B$8:$B$17)+ISNUMBER('Test 2 visitor 70'!$C$8:$C$17)&gt;0)*(ISNUMBER('Test 2 visitor 70'!$B$8:$B$17)*('Test 2 visitor 70'!$B$8:$B$17=A345)+ISNUMBER('Test 2 visitor 70'!$C$8:$C$17)*('Test 2 visitor 70'!$C$8:$C$17=A345)&gt;0))&gt;0,0,1))</f>
        <v/>
      </c>
      <c r="D345">
        <f>SUM(B$2:B345)</f>
        <v/>
      </c>
      <c r="E345">
        <f>SUM(C$2:C345)</f>
        <v/>
      </c>
    </row>
    <row r="346">
      <c r="A346" s="9">
        <f>IF(ISNUMBER('Test 2 visitor 70'!$E$4),IF('Test 2 visitor 70'!$E$4+344&lt;='Test 2 visitor 70'!$F$4,'Test 2 visitor 70'!$E$4+344,""),"")</f>
        <v/>
      </c>
      <c r="B346">
        <f>IF(A346="",0,IF(SUMPRODUCT((ISNUMBER('Test 2 visitor 70'!$B$8:$B$17)+ISNUMBER('Test 2 visitor 70'!$C$8:$C$17)&gt;0)*(IF(ISNUMBER('Test 2 visitor 70'!$B$8:$B$17),'Test 2 visitor 70'!$B$8:$B$17,'Test 2 visitor 70'!$E$4)&lt;=A346)*(IF(ISNUMBER('Test 2 visitor 70'!$C$8:$C$17),'Test 2 visitor 70'!$C$8:$C$17,'Test 2 visitor 70'!$F$4)&gt;=A346))&gt;0,1,0))</f>
        <v/>
      </c>
      <c r="C346">
        <f>IF(B346=0,0,IF(SUMPRODUCT((ISNUMBER('Test 2 visitor 70'!$B$8:$B$17)+ISNUMBER('Test 2 visitor 70'!$C$8:$C$17)&gt;0)*(ISNUMBER('Test 2 visitor 70'!$B$8:$B$17)*('Test 2 visitor 70'!$B$8:$B$17=A346)+ISNUMBER('Test 2 visitor 70'!$C$8:$C$17)*('Test 2 visitor 70'!$C$8:$C$17=A346)&gt;0))&gt;0,0,1))</f>
        <v/>
      </c>
      <c r="D346">
        <f>SUM(B$2:B346)</f>
        <v/>
      </c>
      <c r="E346">
        <f>SUM(C$2:C346)</f>
        <v/>
      </c>
    </row>
    <row r="347">
      <c r="A347" s="9">
        <f>IF(ISNUMBER('Test 2 visitor 70'!$E$4),IF('Test 2 visitor 70'!$E$4+345&lt;='Test 2 visitor 70'!$F$4,'Test 2 visitor 70'!$E$4+345,""),"")</f>
        <v/>
      </c>
      <c r="B347">
        <f>IF(A347="",0,IF(SUMPRODUCT((ISNUMBER('Test 2 visitor 70'!$B$8:$B$17)+ISNUMBER('Test 2 visitor 70'!$C$8:$C$17)&gt;0)*(IF(ISNUMBER('Test 2 visitor 70'!$B$8:$B$17),'Test 2 visitor 70'!$B$8:$B$17,'Test 2 visitor 70'!$E$4)&lt;=A347)*(IF(ISNUMBER('Test 2 visitor 70'!$C$8:$C$17),'Test 2 visitor 70'!$C$8:$C$17,'Test 2 visitor 70'!$F$4)&gt;=A347))&gt;0,1,0))</f>
        <v/>
      </c>
      <c r="C347">
        <f>IF(B347=0,0,IF(SUMPRODUCT((ISNUMBER('Test 2 visitor 70'!$B$8:$B$17)+ISNUMBER('Test 2 visitor 70'!$C$8:$C$17)&gt;0)*(ISNUMBER('Test 2 visitor 70'!$B$8:$B$17)*('Test 2 visitor 70'!$B$8:$B$17=A347)+ISNUMBER('Test 2 visitor 70'!$C$8:$C$17)*('Test 2 visitor 70'!$C$8:$C$17=A347)&gt;0))&gt;0,0,1))</f>
        <v/>
      </c>
      <c r="D347">
        <f>SUM(B$2:B347)</f>
        <v/>
      </c>
      <c r="E347">
        <f>SUM(C$2:C347)</f>
        <v/>
      </c>
    </row>
    <row r="348">
      <c r="A348" s="9">
        <f>IF(ISNUMBER('Test 2 visitor 70'!$E$4),IF('Test 2 visitor 70'!$E$4+346&lt;='Test 2 visitor 70'!$F$4,'Test 2 visitor 70'!$E$4+346,""),"")</f>
        <v/>
      </c>
      <c r="B348">
        <f>IF(A348="",0,IF(SUMPRODUCT((ISNUMBER('Test 2 visitor 70'!$B$8:$B$17)+ISNUMBER('Test 2 visitor 70'!$C$8:$C$17)&gt;0)*(IF(ISNUMBER('Test 2 visitor 70'!$B$8:$B$17),'Test 2 visitor 70'!$B$8:$B$17,'Test 2 visitor 70'!$E$4)&lt;=A348)*(IF(ISNUMBER('Test 2 visitor 70'!$C$8:$C$17),'Test 2 visitor 70'!$C$8:$C$17,'Test 2 visitor 70'!$F$4)&gt;=A348))&gt;0,1,0))</f>
        <v/>
      </c>
      <c r="C348">
        <f>IF(B348=0,0,IF(SUMPRODUCT((ISNUMBER('Test 2 visitor 70'!$B$8:$B$17)+ISNUMBER('Test 2 visitor 70'!$C$8:$C$17)&gt;0)*(ISNUMBER('Test 2 visitor 70'!$B$8:$B$17)*('Test 2 visitor 70'!$B$8:$B$17=A348)+ISNUMBER('Test 2 visitor 70'!$C$8:$C$17)*('Test 2 visitor 70'!$C$8:$C$17=A348)&gt;0))&gt;0,0,1))</f>
        <v/>
      </c>
      <c r="D348">
        <f>SUM(B$2:B348)</f>
        <v/>
      </c>
      <c r="E348">
        <f>SUM(C$2:C348)</f>
        <v/>
      </c>
    </row>
    <row r="349">
      <c r="A349" s="9">
        <f>IF(ISNUMBER('Test 2 visitor 70'!$E$4),IF('Test 2 visitor 70'!$E$4+347&lt;='Test 2 visitor 70'!$F$4,'Test 2 visitor 70'!$E$4+347,""),"")</f>
        <v/>
      </c>
      <c r="B349">
        <f>IF(A349="",0,IF(SUMPRODUCT((ISNUMBER('Test 2 visitor 70'!$B$8:$B$17)+ISNUMBER('Test 2 visitor 70'!$C$8:$C$17)&gt;0)*(IF(ISNUMBER('Test 2 visitor 70'!$B$8:$B$17),'Test 2 visitor 70'!$B$8:$B$17,'Test 2 visitor 70'!$E$4)&lt;=A349)*(IF(ISNUMBER('Test 2 visitor 70'!$C$8:$C$17),'Test 2 visitor 70'!$C$8:$C$17,'Test 2 visitor 70'!$F$4)&gt;=A349))&gt;0,1,0))</f>
        <v/>
      </c>
      <c r="C349">
        <f>IF(B349=0,0,IF(SUMPRODUCT((ISNUMBER('Test 2 visitor 70'!$B$8:$B$17)+ISNUMBER('Test 2 visitor 70'!$C$8:$C$17)&gt;0)*(ISNUMBER('Test 2 visitor 70'!$B$8:$B$17)*('Test 2 visitor 70'!$B$8:$B$17=A349)+ISNUMBER('Test 2 visitor 70'!$C$8:$C$17)*('Test 2 visitor 70'!$C$8:$C$17=A349)&gt;0))&gt;0,0,1))</f>
        <v/>
      </c>
      <c r="D349">
        <f>SUM(B$2:B349)</f>
        <v/>
      </c>
      <c r="E349">
        <f>SUM(C$2:C349)</f>
        <v/>
      </c>
    </row>
    <row r="350">
      <c r="A350" s="9">
        <f>IF(ISNUMBER('Test 2 visitor 70'!$E$4),IF('Test 2 visitor 70'!$E$4+348&lt;='Test 2 visitor 70'!$F$4,'Test 2 visitor 70'!$E$4+348,""),"")</f>
        <v/>
      </c>
      <c r="B350">
        <f>IF(A350="",0,IF(SUMPRODUCT((ISNUMBER('Test 2 visitor 70'!$B$8:$B$17)+ISNUMBER('Test 2 visitor 70'!$C$8:$C$17)&gt;0)*(IF(ISNUMBER('Test 2 visitor 70'!$B$8:$B$17),'Test 2 visitor 70'!$B$8:$B$17,'Test 2 visitor 70'!$E$4)&lt;=A350)*(IF(ISNUMBER('Test 2 visitor 70'!$C$8:$C$17),'Test 2 visitor 70'!$C$8:$C$17,'Test 2 visitor 70'!$F$4)&gt;=A350))&gt;0,1,0))</f>
        <v/>
      </c>
      <c r="C350">
        <f>IF(B350=0,0,IF(SUMPRODUCT((ISNUMBER('Test 2 visitor 70'!$B$8:$B$17)+ISNUMBER('Test 2 visitor 70'!$C$8:$C$17)&gt;0)*(ISNUMBER('Test 2 visitor 70'!$B$8:$B$17)*('Test 2 visitor 70'!$B$8:$B$17=A350)+ISNUMBER('Test 2 visitor 70'!$C$8:$C$17)*('Test 2 visitor 70'!$C$8:$C$17=A350)&gt;0))&gt;0,0,1))</f>
        <v/>
      </c>
      <c r="D350">
        <f>SUM(B$2:B350)</f>
        <v/>
      </c>
      <c r="E350">
        <f>SUM(C$2:C350)</f>
        <v/>
      </c>
    </row>
    <row r="351">
      <c r="A351" s="9">
        <f>IF(ISNUMBER('Test 2 visitor 70'!$E$4),IF('Test 2 visitor 70'!$E$4+349&lt;='Test 2 visitor 70'!$F$4,'Test 2 visitor 70'!$E$4+349,""),"")</f>
        <v/>
      </c>
      <c r="B351">
        <f>IF(A351="",0,IF(SUMPRODUCT((ISNUMBER('Test 2 visitor 70'!$B$8:$B$17)+ISNUMBER('Test 2 visitor 70'!$C$8:$C$17)&gt;0)*(IF(ISNUMBER('Test 2 visitor 70'!$B$8:$B$17),'Test 2 visitor 70'!$B$8:$B$17,'Test 2 visitor 70'!$E$4)&lt;=A351)*(IF(ISNUMBER('Test 2 visitor 70'!$C$8:$C$17),'Test 2 visitor 70'!$C$8:$C$17,'Test 2 visitor 70'!$F$4)&gt;=A351))&gt;0,1,0))</f>
        <v/>
      </c>
      <c r="C351">
        <f>IF(B351=0,0,IF(SUMPRODUCT((ISNUMBER('Test 2 visitor 70'!$B$8:$B$17)+ISNUMBER('Test 2 visitor 70'!$C$8:$C$17)&gt;0)*(ISNUMBER('Test 2 visitor 70'!$B$8:$B$17)*('Test 2 visitor 70'!$B$8:$B$17=A351)+ISNUMBER('Test 2 visitor 70'!$C$8:$C$17)*('Test 2 visitor 70'!$C$8:$C$17=A351)&gt;0))&gt;0,0,1))</f>
        <v/>
      </c>
      <c r="D351">
        <f>SUM(B$2:B351)</f>
        <v/>
      </c>
      <c r="E351">
        <f>SUM(C$2:C351)</f>
        <v/>
      </c>
    </row>
    <row r="352">
      <c r="A352" s="9">
        <f>IF(ISNUMBER('Test 2 visitor 70'!$E$4),IF('Test 2 visitor 70'!$E$4+350&lt;='Test 2 visitor 70'!$F$4,'Test 2 visitor 70'!$E$4+350,""),"")</f>
        <v/>
      </c>
      <c r="B352">
        <f>IF(A352="",0,IF(SUMPRODUCT((ISNUMBER('Test 2 visitor 70'!$B$8:$B$17)+ISNUMBER('Test 2 visitor 70'!$C$8:$C$17)&gt;0)*(IF(ISNUMBER('Test 2 visitor 70'!$B$8:$B$17),'Test 2 visitor 70'!$B$8:$B$17,'Test 2 visitor 70'!$E$4)&lt;=A352)*(IF(ISNUMBER('Test 2 visitor 70'!$C$8:$C$17),'Test 2 visitor 70'!$C$8:$C$17,'Test 2 visitor 70'!$F$4)&gt;=A352))&gt;0,1,0))</f>
        <v/>
      </c>
      <c r="C352">
        <f>IF(B352=0,0,IF(SUMPRODUCT((ISNUMBER('Test 2 visitor 70'!$B$8:$B$17)+ISNUMBER('Test 2 visitor 70'!$C$8:$C$17)&gt;0)*(ISNUMBER('Test 2 visitor 70'!$B$8:$B$17)*('Test 2 visitor 70'!$B$8:$B$17=A352)+ISNUMBER('Test 2 visitor 70'!$C$8:$C$17)*('Test 2 visitor 70'!$C$8:$C$17=A352)&gt;0))&gt;0,0,1))</f>
        <v/>
      </c>
      <c r="D352">
        <f>SUM(B$2:B352)</f>
        <v/>
      </c>
      <c r="E352">
        <f>SUM(C$2:C352)</f>
        <v/>
      </c>
    </row>
    <row r="353">
      <c r="A353" s="9">
        <f>IF(ISNUMBER('Test 2 visitor 70'!$E$4),IF('Test 2 visitor 70'!$E$4+351&lt;='Test 2 visitor 70'!$F$4,'Test 2 visitor 70'!$E$4+351,""),"")</f>
        <v/>
      </c>
      <c r="B353">
        <f>IF(A353="",0,IF(SUMPRODUCT((ISNUMBER('Test 2 visitor 70'!$B$8:$B$17)+ISNUMBER('Test 2 visitor 70'!$C$8:$C$17)&gt;0)*(IF(ISNUMBER('Test 2 visitor 70'!$B$8:$B$17),'Test 2 visitor 70'!$B$8:$B$17,'Test 2 visitor 70'!$E$4)&lt;=A353)*(IF(ISNUMBER('Test 2 visitor 70'!$C$8:$C$17),'Test 2 visitor 70'!$C$8:$C$17,'Test 2 visitor 70'!$F$4)&gt;=A353))&gt;0,1,0))</f>
        <v/>
      </c>
      <c r="C353">
        <f>IF(B353=0,0,IF(SUMPRODUCT((ISNUMBER('Test 2 visitor 70'!$B$8:$B$17)+ISNUMBER('Test 2 visitor 70'!$C$8:$C$17)&gt;0)*(ISNUMBER('Test 2 visitor 70'!$B$8:$B$17)*('Test 2 visitor 70'!$B$8:$B$17=A353)+ISNUMBER('Test 2 visitor 70'!$C$8:$C$17)*('Test 2 visitor 70'!$C$8:$C$17=A353)&gt;0))&gt;0,0,1))</f>
        <v/>
      </c>
      <c r="D353">
        <f>SUM(B$2:B353)</f>
        <v/>
      </c>
      <c r="E353">
        <f>SUM(C$2:C353)</f>
        <v/>
      </c>
    </row>
    <row r="354">
      <c r="A354" s="9">
        <f>IF(ISNUMBER('Test 2 visitor 70'!$E$4),IF('Test 2 visitor 70'!$E$4+352&lt;='Test 2 visitor 70'!$F$4,'Test 2 visitor 70'!$E$4+352,""),"")</f>
        <v/>
      </c>
      <c r="B354">
        <f>IF(A354="",0,IF(SUMPRODUCT((ISNUMBER('Test 2 visitor 70'!$B$8:$B$17)+ISNUMBER('Test 2 visitor 70'!$C$8:$C$17)&gt;0)*(IF(ISNUMBER('Test 2 visitor 70'!$B$8:$B$17),'Test 2 visitor 70'!$B$8:$B$17,'Test 2 visitor 70'!$E$4)&lt;=A354)*(IF(ISNUMBER('Test 2 visitor 70'!$C$8:$C$17),'Test 2 visitor 70'!$C$8:$C$17,'Test 2 visitor 70'!$F$4)&gt;=A354))&gt;0,1,0))</f>
        <v/>
      </c>
      <c r="C354">
        <f>IF(B354=0,0,IF(SUMPRODUCT((ISNUMBER('Test 2 visitor 70'!$B$8:$B$17)+ISNUMBER('Test 2 visitor 70'!$C$8:$C$17)&gt;0)*(ISNUMBER('Test 2 visitor 70'!$B$8:$B$17)*('Test 2 visitor 70'!$B$8:$B$17=A354)+ISNUMBER('Test 2 visitor 70'!$C$8:$C$17)*('Test 2 visitor 70'!$C$8:$C$17=A354)&gt;0))&gt;0,0,1))</f>
        <v/>
      </c>
      <c r="D354">
        <f>SUM(B$2:B354)</f>
        <v/>
      </c>
      <c r="E354">
        <f>SUM(C$2:C354)</f>
        <v/>
      </c>
    </row>
    <row r="355">
      <c r="A355" s="9">
        <f>IF(ISNUMBER('Test 2 visitor 70'!$E$4),IF('Test 2 visitor 70'!$E$4+353&lt;='Test 2 visitor 70'!$F$4,'Test 2 visitor 70'!$E$4+353,""),"")</f>
        <v/>
      </c>
      <c r="B355">
        <f>IF(A355="",0,IF(SUMPRODUCT((ISNUMBER('Test 2 visitor 70'!$B$8:$B$17)+ISNUMBER('Test 2 visitor 70'!$C$8:$C$17)&gt;0)*(IF(ISNUMBER('Test 2 visitor 70'!$B$8:$B$17),'Test 2 visitor 70'!$B$8:$B$17,'Test 2 visitor 70'!$E$4)&lt;=A355)*(IF(ISNUMBER('Test 2 visitor 70'!$C$8:$C$17),'Test 2 visitor 70'!$C$8:$C$17,'Test 2 visitor 70'!$F$4)&gt;=A355))&gt;0,1,0))</f>
        <v/>
      </c>
      <c r="C355">
        <f>IF(B355=0,0,IF(SUMPRODUCT((ISNUMBER('Test 2 visitor 70'!$B$8:$B$17)+ISNUMBER('Test 2 visitor 70'!$C$8:$C$17)&gt;0)*(ISNUMBER('Test 2 visitor 70'!$B$8:$B$17)*('Test 2 visitor 70'!$B$8:$B$17=A355)+ISNUMBER('Test 2 visitor 70'!$C$8:$C$17)*('Test 2 visitor 70'!$C$8:$C$17=A355)&gt;0))&gt;0,0,1))</f>
        <v/>
      </c>
      <c r="D355">
        <f>SUM(B$2:B355)</f>
        <v/>
      </c>
      <c r="E355">
        <f>SUM(C$2:C355)</f>
        <v/>
      </c>
    </row>
    <row r="356">
      <c r="A356" s="9">
        <f>IF(ISNUMBER('Test 2 visitor 70'!$E$4),IF('Test 2 visitor 70'!$E$4+354&lt;='Test 2 visitor 70'!$F$4,'Test 2 visitor 70'!$E$4+354,""),"")</f>
        <v/>
      </c>
      <c r="B356">
        <f>IF(A356="",0,IF(SUMPRODUCT((ISNUMBER('Test 2 visitor 70'!$B$8:$B$17)+ISNUMBER('Test 2 visitor 70'!$C$8:$C$17)&gt;0)*(IF(ISNUMBER('Test 2 visitor 70'!$B$8:$B$17),'Test 2 visitor 70'!$B$8:$B$17,'Test 2 visitor 70'!$E$4)&lt;=A356)*(IF(ISNUMBER('Test 2 visitor 70'!$C$8:$C$17),'Test 2 visitor 70'!$C$8:$C$17,'Test 2 visitor 70'!$F$4)&gt;=A356))&gt;0,1,0))</f>
        <v/>
      </c>
      <c r="C356">
        <f>IF(B356=0,0,IF(SUMPRODUCT((ISNUMBER('Test 2 visitor 70'!$B$8:$B$17)+ISNUMBER('Test 2 visitor 70'!$C$8:$C$17)&gt;0)*(ISNUMBER('Test 2 visitor 70'!$B$8:$B$17)*('Test 2 visitor 70'!$B$8:$B$17=A356)+ISNUMBER('Test 2 visitor 70'!$C$8:$C$17)*('Test 2 visitor 70'!$C$8:$C$17=A356)&gt;0))&gt;0,0,1))</f>
        <v/>
      </c>
      <c r="D356">
        <f>SUM(B$2:B356)</f>
        <v/>
      </c>
      <c r="E356">
        <f>SUM(C$2:C356)</f>
        <v/>
      </c>
    </row>
    <row r="357">
      <c r="A357" s="9">
        <f>IF(ISNUMBER('Test 2 visitor 70'!$E$4),IF('Test 2 visitor 70'!$E$4+355&lt;='Test 2 visitor 70'!$F$4,'Test 2 visitor 70'!$E$4+355,""),"")</f>
        <v/>
      </c>
      <c r="B357">
        <f>IF(A357="",0,IF(SUMPRODUCT((ISNUMBER('Test 2 visitor 70'!$B$8:$B$17)+ISNUMBER('Test 2 visitor 70'!$C$8:$C$17)&gt;0)*(IF(ISNUMBER('Test 2 visitor 70'!$B$8:$B$17),'Test 2 visitor 70'!$B$8:$B$17,'Test 2 visitor 70'!$E$4)&lt;=A357)*(IF(ISNUMBER('Test 2 visitor 70'!$C$8:$C$17),'Test 2 visitor 70'!$C$8:$C$17,'Test 2 visitor 70'!$F$4)&gt;=A357))&gt;0,1,0))</f>
        <v/>
      </c>
      <c r="C357">
        <f>IF(B357=0,0,IF(SUMPRODUCT((ISNUMBER('Test 2 visitor 70'!$B$8:$B$17)+ISNUMBER('Test 2 visitor 70'!$C$8:$C$17)&gt;0)*(ISNUMBER('Test 2 visitor 70'!$B$8:$B$17)*('Test 2 visitor 70'!$B$8:$B$17=A357)+ISNUMBER('Test 2 visitor 70'!$C$8:$C$17)*('Test 2 visitor 70'!$C$8:$C$17=A357)&gt;0))&gt;0,0,1))</f>
        <v/>
      </c>
      <c r="D357">
        <f>SUM(B$2:B357)</f>
        <v/>
      </c>
      <c r="E357">
        <f>SUM(C$2:C357)</f>
        <v/>
      </c>
    </row>
    <row r="358">
      <c r="A358" s="9">
        <f>IF(ISNUMBER('Test 2 visitor 70'!$E$4),IF('Test 2 visitor 70'!$E$4+356&lt;='Test 2 visitor 70'!$F$4,'Test 2 visitor 70'!$E$4+356,""),"")</f>
        <v/>
      </c>
      <c r="B358">
        <f>IF(A358="",0,IF(SUMPRODUCT((ISNUMBER('Test 2 visitor 70'!$B$8:$B$17)+ISNUMBER('Test 2 visitor 70'!$C$8:$C$17)&gt;0)*(IF(ISNUMBER('Test 2 visitor 70'!$B$8:$B$17),'Test 2 visitor 70'!$B$8:$B$17,'Test 2 visitor 70'!$E$4)&lt;=A358)*(IF(ISNUMBER('Test 2 visitor 70'!$C$8:$C$17),'Test 2 visitor 70'!$C$8:$C$17,'Test 2 visitor 70'!$F$4)&gt;=A358))&gt;0,1,0))</f>
        <v/>
      </c>
      <c r="C358">
        <f>IF(B358=0,0,IF(SUMPRODUCT((ISNUMBER('Test 2 visitor 70'!$B$8:$B$17)+ISNUMBER('Test 2 visitor 70'!$C$8:$C$17)&gt;0)*(ISNUMBER('Test 2 visitor 70'!$B$8:$B$17)*('Test 2 visitor 70'!$B$8:$B$17=A358)+ISNUMBER('Test 2 visitor 70'!$C$8:$C$17)*('Test 2 visitor 70'!$C$8:$C$17=A358)&gt;0))&gt;0,0,1))</f>
        <v/>
      </c>
      <c r="D358">
        <f>SUM(B$2:B358)</f>
        <v/>
      </c>
      <c r="E358">
        <f>SUM(C$2:C358)</f>
        <v/>
      </c>
    </row>
    <row r="359">
      <c r="A359" s="9">
        <f>IF(ISNUMBER('Test 2 visitor 70'!$E$4),IF('Test 2 visitor 70'!$E$4+357&lt;='Test 2 visitor 70'!$F$4,'Test 2 visitor 70'!$E$4+357,""),"")</f>
        <v/>
      </c>
      <c r="B359">
        <f>IF(A359="",0,IF(SUMPRODUCT((ISNUMBER('Test 2 visitor 70'!$B$8:$B$17)+ISNUMBER('Test 2 visitor 70'!$C$8:$C$17)&gt;0)*(IF(ISNUMBER('Test 2 visitor 70'!$B$8:$B$17),'Test 2 visitor 70'!$B$8:$B$17,'Test 2 visitor 70'!$E$4)&lt;=A359)*(IF(ISNUMBER('Test 2 visitor 70'!$C$8:$C$17),'Test 2 visitor 70'!$C$8:$C$17,'Test 2 visitor 70'!$F$4)&gt;=A359))&gt;0,1,0))</f>
        <v/>
      </c>
      <c r="C359">
        <f>IF(B359=0,0,IF(SUMPRODUCT((ISNUMBER('Test 2 visitor 70'!$B$8:$B$17)+ISNUMBER('Test 2 visitor 70'!$C$8:$C$17)&gt;0)*(ISNUMBER('Test 2 visitor 70'!$B$8:$B$17)*('Test 2 visitor 70'!$B$8:$B$17=A359)+ISNUMBER('Test 2 visitor 70'!$C$8:$C$17)*('Test 2 visitor 70'!$C$8:$C$17=A359)&gt;0))&gt;0,0,1))</f>
        <v/>
      </c>
      <c r="D359">
        <f>SUM(B$2:B359)</f>
        <v/>
      </c>
      <c r="E359">
        <f>SUM(C$2:C359)</f>
        <v/>
      </c>
    </row>
    <row r="360">
      <c r="A360" s="9">
        <f>IF(ISNUMBER('Test 2 visitor 70'!$E$4),IF('Test 2 visitor 70'!$E$4+358&lt;='Test 2 visitor 70'!$F$4,'Test 2 visitor 70'!$E$4+358,""),"")</f>
        <v/>
      </c>
      <c r="B360">
        <f>IF(A360="",0,IF(SUMPRODUCT((ISNUMBER('Test 2 visitor 70'!$B$8:$B$17)+ISNUMBER('Test 2 visitor 70'!$C$8:$C$17)&gt;0)*(IF(ISNUMBER('Test 2 visitor 70'!$B$8:$B$17),'Test 2 visitor 70'!$B$8:$B$17,'Test 2 visitor 70'!$E$4)&lt;=A360)*(IF(ISNUMBER('Test 2 visitor 70'!$C$8:$C$17),'Test 2 visitor 70'!$C$8:$C$17,'Test 2 visitor 70'!$F$4)&gt;=A360))&gt;0,1,0))</f>
        <v/>
      </c>
      <c r="C360">
        <f>IF(B360=0,0,IF(SUMPRODUCT((ISNUMBER('Test 2 visitor 70'!$B$8:$B$17)+ISNUMBER('Test 2 visitor 70'!$C$8:$C$17)&gt;0)*(ISNUMBER('Test 2 visitor 70'!$B$8:$B$17)*('Test 2 visitor 70'!$B$8:$B$17=A360)+ISNUMBER('Test 2 visitor 70'!$C$8:$C$17)*('Test 2 visitor 70'!$C$8:$C$17=A360)&gt;0))&gt;0,0,1))</f>
        <v/>
      </c>
      <c r="D360">
        <f>SUM(B$2:B360)</f>
        <v/>
      </c>
      <c r="E360">
        <f>SUM(C$2:C360)</f>
        <v/>
      </c>
    </row>
    <row r="361">
      <c r="A361" s="9">
        <f>IF(ISNUMBER('Test 2 visitor 70'!$E$4),IF('Test 2 visitor 70'!$E$4+359&lt;='Test 2 visitor 70'!$F$4,'Test 2 visitor 70'!$E$4+359,""),"")</f>
        <v/>
      </c>
      <c r="B361">
        <f>IF(A361="",0,IF(SUMPRODUCT((ISNUMBER('Test 2 visitor 70'!$B$8:$B$17)+ISNUMBER('Test 2 visitor 70'!$C$8:$C$17)&gt;0)*(IF(ISNUMBER('Test 2 visitor 70'!$B$8:$B$17),'Test 2 visitor 70'!$B$8:$B$17,'Test 2 visitor 70'!$E$4)&lt;=A361)*(IF(ISNUMBER('Test 2 visitor 70'!$C$8:$C$17),'Test 2 visitor 70'!$C$8:$C$17,'Test 2 visitor 70'!$F$4)&gt;=A361))&gt;0,1,0))</f>
        <v/>
      </c>
      <c r="C361">
        <f>IF(B361=0,0,IF(SUMPRODUCT((ISNUMBER('Test 2 visitor 70'!$B$8:$B$17)+ISNUMBER('Test 2 visitor 70'!$C$8:$C$17)&gt;0)*(ISNUMBER('Test 2 visitor 70'!$B$8:$B$17)*('Test 2 visitor 70'!$B$8:$B$17=A361)+ISNUMBER('Test 2 visitor 70'!$C$8:$C$17)*('Test 2 visitor 70'!$C$8:$C$17=A361)&gt;0))&gt;0,0,1))</f>
        <v/>
      </c>
      <c r="D361">
        <f>SUM(B$2:B361)</f>
        <v/>
      </c>
      <c r="E361">
        <f>SUM(C$2:C361)</f>
        <v/>
      </c>
    </row>
    <row r="362">
      <c r="A362" s="9">
        <f>IF(ISNUMBER('Test 2 visitor 70'!$E$4),IF('Test 2 visitor 70'!$E$4+360&lt;='Test 2 visitor 70'!$F$4,'Test 2 visitor 70'!$E$4+360,""),"")</f>
        <v/>
      </c>
      <c r="B362">
        <f>IF(A362="",0,IF(SUMPRODUCT((ISNUMBER('Test 2 visitor 70'!$B$8:$B$17)+ISNUMBER('Test 2 visitor 70'!$C$8:$C$17)&gt;0)*(IF(ISNUMBER('Test 2 visitor 70'!$B$8:$B$17),'Test 2 visitor 70'!$B$8:$B$17,'Test 2 visitor 70'!$E$4)&lt;=A362)*(IF(ISNUMBER('Test 2 visitor 70'!$C$8:$C$17),'Test 2 visitor 70'!$C$8:$C$17,'Test 2 visitor 70'!$F$4)&gt;=A362))&gt;0,1,0))</f>
        <v/>
      </c>
      <c r="C362">
        <f>IF(B362=0,0,IF(SUMPRODUCT((ISNUMBER('Test 2 visitor 70'!$B$8:$B$17)+ISNUMBER('Test 2 visitor 70'!$C$8:$C$17)&gt;0)*(ISNUMBER('Test 2 visitor 70'!$B$8:$B$17)*('Test 2 visitor 70'!$B$8:$B$17=A362)+ISNUMBER('Test 2 visitor 70'!$C$8:$C$17)*('Test 2 visitor 70'!$C$8:$C$17=A362)&gt;0))&gt;0,0,1))</f>
        <v/>
      </c>
      <c r="D362">
        <f>SUM(B$2:B362)</f>
        <v/>
      </c>
      <c r="E362">
        <f>SUM(C$2:C362)</f>
        <v/>
      </c>
    </row>
    <row r="363">
      <c r="A363" s="9">
        <f>IF(ISNUMBER('Test 2 visitor 70'!$E$4),IF('Test 2 visitor 70'!$E$4+361&lt;='Test 2 visitor 70'!$F$4,'Test 2 visitor 70'!$E$4+361,""),"")</f>
        <v/>
      </c>
      <c r="B363">
        <f>IF(A363="",0,IF(SUMPRODUCT((ISNUMBER('Test 2 visitor 70'!$B$8:$B$17)+ISNUMBER('Test 2 visitor 70'!$C$8:$C$17)&gt;0)*(IF(ISNUMBER('Test 2 visitor 70'!$B$8:$B$17),'Test 2 visitor 70'!$B$8:$B$17,'Test 2 visitor 70'!$E$4)&lt;=A363)*(IF(ISNUMBER('Test 2 visitor 70'!$C$8:$C$17),'Test 2 visitor 70'!$C$8:$C$17,'Test 2 visitor 70'!$F$4)&gt;=A363))&gt;0,1,0))</f>
        <v/>
      </c>
      <c r="C363">
        <f>IF(B363=0,0,IF(SUMPRODUCT((ISNUMBER('Test 2 visitor 70'!$B$8:$B$17)+ISNUMBER('Test 2 visitor 70'!$C$8:$C$17)&gt;0)*(ISNUMBER('Test 2 visitor 70'!$B$8:$B$17)*('Test 2 visitor 70'!$B$8:$B$17=A363)+ISNUMBER('Test 2 visitor 70'!$C$8:$C$17)*('Test 2 visitor 70'!$C$8:$C$17=A363)&gt;0))&gt;0,0,1))</f>
        <v/>
      </c>
      <c r="D363">
        <f>SUM(B$2:B363)</f>
        <v/>
      </c>
      <c r="E363">
        <f>SUM(C$2:C363)</f>
        <v/>
      </c>
    </row>
    <row r="364">
      <c r="A364" s="9">
        <f>IF(ISNUMBER('Test 2 visitor 70'!$E$4),IF('Test 2 visitor 70'!$E$4+362&lt;='Test 2 visitor 70'!$F$4,'Test 2 visitor 70'!$E$4+362,""),"")</f>
        <v/>
      </c>
      <c r="B364">
        <f>IF(A364="",0,IF(SUMPRODUCT((ISNUMBER('Test 2 visitor 70'!$B$8:$B$17)+ISNUMBER('Test 2 visitor 70'!$C$8:$C$17)&gt;0)*(IF(ISNUMBER('Test 2 visitor 70'!$B$8:$B$17),'Test 2 visitor 70'!$B$8:$B$17,'Test 2 visitor 70'!$E$4)&lt;=A364)*(IF(ISNUMBER('Test 2 visitor 70'!$C$8:$C$17),'Test 2 visitor 70'!$C$8:$C$17,'Test 2 visitor 70'!$F$4)&gt;=A364))&gt;0,1,0))</f>
        <v/>
      </c>
      <c r="C364">
        <f>IF(B364=0,0,IF(SUMPRODUCT((ISNUMBER('Test 2 visitor 70'!$B$8:$B$17)+ISNUMBER('Test 2 visitor 70'!$C$8:$C$17)&gt;0)*(ISNUMBER('Test 2 visitor 70'!$B$8:$B$17)*('Test 2 visitor 70'!$B$8:$B$17=A364)+ISNUMBER('Test 2 visitor 70'!$C$8:$C$17)*('Test 2 visitor 70'!$C$8:$C$17=A364)&gt;0))&gt;0,0,1))</f>
        <v/>
      </c>
      <c r="D364">
        <f>SUM(B$2:B364)</f>
        <v/>
      </c>
      <c r="E364">
        <f>SUM(C$2:C364)</f>
        <v/>
      </c>
    </row>
    <row r="365">
      <c r="A365" s="9">
        <f>IF(ISNUMBER('Test 2 visitor 70'!$E$4),IF('Test 2 visitor 70'!$E$4+363&lt;='Test 2 visitor 70'!$F$4,'Test 2 visitor 70'!$E$4+363,""),"")</f>
        <v/>
      </c>
      <c r="B365">
        <f>IF(A365="",0,IF(SUMPRODUCT((ISNUMBER('Test 2 visitor 70'!$B$8:$B$17)+ISNUMBER('Test 2 visitor 70'!$C$8:$C$17)&gt;0)*(IF(ISNUMBER('Test 2 visitor 70'!$B$8:$B$17),'Test 2 visitor 70'!$B$8:$B$17,'Test 2 visitor 70'!$E$4)&lt;=A365)*(IF(ISNUMBER('Test 2 visitor 70'!$C$8:$C$17),'Test 2 visitor 70'!$C$8:$C$17,'Test 2 visitor 70'!$F$4)&gt;=A365))&gt;0,1,0))</f>
        <v/>
      </c>
      <c r="C365">
        <f>IF(B365=0,0,IF(SUMPRODUCT((ISNUMBER('Test 2 visitor 70'!$B$8:$B$17)+ISNUMBER('Test 2 visitor 70'!$C$8:$C$17)&gt;0)*(ISNUMBER('Test 2 visitor 70'!$B$8:$B$17)*('Test 2 visitor 70'!$B$8:$B$17=A365)+ISNUMBER('Test 2 visitor 70'!$C$8:$C$17)*('Test 2 visitor 70'!$C$8:$C$17=A365)&gt;0))&gt;0,0,1))</f>
        <v/>
      </c>
      <c r="D365">
        <f>SUM(B$2:B365)</f>
        <v/>
      </c>
      <c r="E365">
        <f>SUM(C$2:C365)</f>
        <v/>
      </c>
    </row>
    <row r="366">
      <c r="A366" s="9">
        <f>IF(ISNUMBER('Test 2 visitor 70'!$E$4),IF('Test 2 visitor 70'!$E$4+364&lt;='Test 2 visitor 70'!$F$4,'Test 2 visitor 70'!$E$4+364,""),"")</f>
        <v/>
      </c>
      <c r="B366">
        <f>IF(A366="",0,IF(SUMPRODUCT((ISNUMBER('Test 2 visitor 70'!$B$8:$B$17)+ISNUMBER('Test 2 visitor 70'!$C$8:$C$17)&gt;0)*(IF(ISNUMBER('Test 2 visitor 70'!$B$8:$B$17),'Test 2 visitor 70'!$B$8:$B$17,'Test 2 visitor 70'!$E$4)&lt;=A366)*(IF(ISNUMBER('Test 2 visitor 70'!$C$8:$C$17),'Test 2 visitor 70'!$C$8:$C$17,'Test 2 visitor 70'!$F$4)&gt;=A366))&gt;0,1,0))</f>
        <v/>
      </c>
      <c r="C366">
        <f>IF(B366=0,0,IF(SUMPRODUCT((ISNUMBER('Test 2 visitor 70'!$B$8:$B$17)+ISNUMBER('Test 2 visitor 70'!$C$8:$C$17)&gt;0)*(ISNUMBER('Test 2 visitor 70'!$B$8:$B$17)*('Test 2 visitor 70'!$B$8:$B$17=A366)+ISNUMBER('Test 2 visitor 70'!$C$8:$C$17)*('Test 2 visitor 70'!$C$8:$C$17=A366)&gt;0))&gt;0,0,1))</f>
        <v/>
      </c>
      <c r="D366">
        <f>SUM(B$2:B366)</f>
        <v/>
      </c>
      <c r="E366">
        <f>SUM(C$2:C366)</f>
        <v/>
      </c>
    </row>
    <row r="367">
      <c r="A367" s="9">
        <f>IF(ISNUMBER('Test 2 visitor 70'!$E$4),IF('Test 2 visitor 70'!$E$4+365&lt;='Test 2 visitor 70'!$F$4,'Test 2 visitor 70'!$E$4+365,""),"")</f>
        <v/>
      </c>
      <c r="B367">
        <f>IF(A367="",0,IF(SUMPRODUCT((ISNUMBER('Test 2 visitor 70'!$B$8:$B$17)+ISNUMBER('Test 2 visitor 70'!$C$8:$C$17)&gt;0)*(IF(ISNUMBER('Test 2 visitor 70'!$B$8:$B$17),'Test 2 visitor 70'!$B$8:$B$17,'Test 2 visitor 70'!$E$4)&lt;=A367)*(IF(ISNUMBER('Test 2 visitor 70'!$C$8:$C$17),'Test 2 visitor 70'!$C$8:$C$17,'Test 2 visitor 70'!$F$4)&gt;=A367))&gt;0,1,0))</f>
        <v/>
      </c>
      <c r="C367">
        <f>IF(B367=0,0,IF(SUMPRODUCT((ISNUMBER('Test 2 visitor 70'!$B$8:$B$17)+ISNUMBER('Test 2 visitor 70'!$C$8:$C$17)&gt;0)*(ISNUMBER('Test 2 visitor 70'!$B$8:$B$17)*('Test 2 visitor 70'!$B$8:$B$17=A367)+ISNUMBER('Test 2 visitor 70'!$C$8:$C$17)*('Test 2 visitor 70'!$C$8:$C$17=A367)&gt;0))&gt;0,0,1))</f>
        <v/>
      </c>
      <c r="D367">
        <f>SUM(B$2:B367)</f>
        <v/>
      </c>
      <c r="E367">
        <f>SUM(C$2:C367)</f>
        <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3 visitor 130</t>
        </is>
      </c>
    </row>
    <row r="2">
      <c r="A2" s="6" t="inlineStr">
        <is>
          <t>Type only in the yellow cells. Dates as DD/MM/YYYY.</t>
        </is>
      </c>
    </row>
    <row r="3">
      <c r="E3" t="inlineStr">
        <is>
          <t>Helper</t>
        </is>
      </c>
    </row>
    <row r="4">
      <c r="A4" s="7" t="inlineStr">
        <is>
          <t>Tax year starts in (e.g. 2026 for 2026-27)</t>
        </is>
      </c>
      <c r="B4" s="8" t="n">
        <v>2026</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v>46327</v>
      </c>
      <c r="C8" s="12" t="n">
        <v>46456</v>
      </c>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IF(COUNT(D8:D17)=0,"",SUM('Cal3'!B:B))</f>
        <v/>
      </c>
      <c r="E19" s="7">
        <f>IF(COUNT(E8:E17)=0,"",SUM('Cal3'!C:C))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v>100</v>
      </c>
    </row>
    <row r="23">
      <c r="A23" t="inlineStr">
        <is>
          <t>Tax year −2</t>
        </is>
      </c>
      <c r="B23" s="8" t="n">
        <v>100</v>
      </c>
    </row>
    <row r="24">
      <c r="A24" t="inlineStr">
        <is>
          <t>Tax year −3</t>
        </is>
      </c>
      <c r="B24" s="8" t="n">
        <v>100</v>
      </c>
    </row>
    <row r="25">
      <c r="A25" t="inlineStr">
        <is>
          <t>Tax year −4</t>
        </is>
      </c>
      <c r="B25" s="8" t="n">
        <v>100</v>
      </c>
    </row>
    <row r="26">
      <c r="A26" s="7" t="inlineStr">
        <is>
          <t>Total, four previous years</t>
        </is>
      </c>
      <c r="B26">
        <f>IF(COUNT(B22:B25)=0,"",SUM(B22:B25))</f>
        <v/>
      </c>
    </row>
    <row r="28">
      <c r="A28" s="7" t="inlineStr">
        <is>
          <t>Indian citizen who left India this year for a job abroad?</t>
        </is>
      </c>
      <c r="B28" s="8" t="inlineStr">
        <is>
          <t>No</t>
        </is>
      </c>
    </row>
    <row r="29">
      <c r="A29" s="7" t="inlineStr">
        <is>
          <t>Indian citizen or person of Indian origin living abroad, visiting India this year?</t>
        </is>
      </c>
      <c r="B29" s="8" t="inlineStr">
        <is>
          <t>Yes</t>
        </is>
      </c>
    </row>
    <row r="30">
      <c r="A30" s="7" t="inlineStr">
        <is>
          <t>Indian income above ₹15 lakh this year (not counting foreign income)?</t>
        </is>
      </c>
      <c r="B30" s="8" t="inlineStr">
        <is>
          <t>Yes</t>
        </is>
      </c>
    </row>
    <row r="31">
      <c r="A31" s="7" t="inlineStr">
        <is>
          <t>European country you moved to (blank if not moving)</t>
        </is>
      </c>
      <c r="B31" s="8" t="n"/>
    </row>
    <row r="32">
      <c r="A32" s="7" t="inlineStr">
        <is>
          <t>Day you arrived there</t>
        </is>
      </c>
      <c r="B32" s="12" t="n"/>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IF(D19="","",IFERROR(INDEX('Cal3'!A2:A367,MATCH(182,'Cal3'!D2:D367,0)),"Not reached"))</f>
        <v/>
      </c>
    </row>
    <row r="39">
      <c r="A39" t="inlineStr">
        <is>
          <t>Date you reached 182 days, travel days not counted</t>
        </is>
      </c>
      <c r="B39" s="13">
        <f>IF(D19="","",IFERROR(INDEX('Cal3'!A2:A367,MATCH(182,'Cal3'!E2:E367,0)),"Not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3 visitor 130'!$E$4),IF('Test 3 visitor 130'!$E$4+0&lt;='Test 3 visitor 130'!$F$4,'Test 3 visitor 130'!$E$4+0,""),"")</f>
        <v/>
      </c>
      <c r="B2">
        <f>IF(A2="",0,IF(SUMPRODUCT((ISNUMBER('Test 3 visitor 130'!$B$8:$B$17)+ISNUMBER('Test 3 visitor 130'!$C$8:$C$17)&gt;0)*(IF(ISNUMBER('Test 3 visitor 130'!$B$8:$B$17),'Test 3 visitor 130'!$B$8:$B$17,'Test 3 visitor 130'!$E$4)&lt;=A2)*(IF(ISNUMBER('Test 3 visitor 130'!$C$8:$C$17),'Test 3 visitor 130'!$C$8:$C$17,'Test 3 visitor 130'!$F$4)&gt;=A2))&gt;0,1,0))</f>
        <v/>
      </c>
      <c r="C2">
        <f>IF(B2=0,0,IF(SUMPRODUCT((ISNUMBER('Test 3 visitor 130'!$B$8:$B$17)+ISNUMBER('Test 3 visitor 130'!$C$8:$C$17)&gt;0)*(ISNUMBER('Test 3 visitor 130'!$B$8:$B$17)*('Test 3 visitor 130'!$B$8:$B$17=A2)+ISNUMBER('Test 3 visitor 130'!$C$8:$C$17)*('Test 3 visitor 130'!$C$8:$C$17=A2)&gt;0))&gt;0,0,1))</f>
        <v/>
      </c>
      <c r="D2">
        <f>SUM(B$2:B2)</f>
        <v/>
      </c>
      <c r="E2">
        <f>SUM(C$2:C2)</f>
        <v/>
      </c>
    </row>
    <row r="3">
      <c r="A3" s="9">
        <f>IF(ISNUMBER('Test 3 visitor 130'!$E$4),IF('Test 3 visitor 130'!$E$4+1&lt;='Test 3 visitor 130'!$F$4,'Test 3 visitor 130'!$E$4+1,""),"")</f>
        <v/>
      </c>
      <c r="B3">
        <f>IF(A3="",0,IF(SUMPRODUCT((ISNUMBER('Test 3 visitor 130'!$B$8:$B$17)+ISNUMBER('Test 3 visitor 130'!$C$8:$C$17)&gt;0)*(IF(ISNUMBER('Test 3 visitor 130'!$B$8:$B$17),'Test 3 visitor 130'!$B$8:$B$17,'Test 3 visitor 130'!$E$4)&lt;=A3)*(IF(ISNUMBER('Test 3 visitor 130'!$C$8:$C$17),'Test 3 visitor 130'!$C$8:$C$17,'Test 3 visitor 130'!$F$4)&gt;=A3))&gt;0,1,0))</f>
        <v/>
      </c>
      <c r="C3">
        <f>IF(B3=0,0,IF(SUMPRODUCT((ISNUMBER('Test 3 visitor 130'!$B$8:$B$17)+ISNUMBER('Test 3 visitor 130'!$C$8:$C$17)&gt;0)*(ISNUMBER('Test 3 visitor 130'!$B$8:$B$17)*('Test 3 visitor 130'!$B$8:$B$17=A3)+ISNUMBER('Test 3 visitor 130'!$C$8:$C$17)*('Test 3 visitor 130'!$C$8:$C$17=A3)&gt;0))&gt;0,0,1))</f>
        <v/>
      </c>
      <c r="D3">
        <f>SUM(B$2:B3)</f>
        <v/>
      </c>
      <c r="E3">
        <f>SUM(C$2:C3)</f>
        <v/>
      </c>
    </row>
    <row r="4">
      <c r="A4" s="9">
        <f>IF(ISNUMBER('Test 3 visitor 130'!$E$4),IF('Test 3 visitor 130'!$E$4+2&lt;='Test 3 visitor 130'!$F$4,'Test 3 visitor 130'!$E$4+2,""),"")</f>
        <v/>
      </c>
      <c r="B4">
        <f>IF(A4="",0,IF(SUMPRODUCT((ISNUMBER('Test 3 visitor 130'!$B$8:$B$17)+ISNUMBER('Test 3 visitor 130'!$C$8:$C$17)&gt;0)*(IF(ISNUMBER('Test 3 visitor 130'!$B$8:$B$17),'Test 3 visitor 130'!$B$8:$B$17,'Test 3 visitor 130'!$E$4)&lt;=A4)*(IF(ISNUMBER('Test 3 visitor 130'!$C$8:$C$17),'Test 3 visitor 130'!$C$8:$C$17,'Test 3 visitor 130'!$F$4)&gt;=A4))&gt;0,1,0))</f>
        <v/>
      </c>
      <c r="C4">
        <f>IF(B4=0,0,IF(SUMPRODUCT((ISNUMBER('Test 3 visitor 130'!$B$8:$B$17)+ISNUMBER('Test 3 visitor 130'!$C$8:$C$17)&gt;0)*(ISNUMBER('Test 3 visitor 130'!$B$8:$B$17)*('Test 3 visitor 130'!$B$8:$B$17=A4)+ISNUMBER('Test 3 visitor 130'!$C$8:$C$17)*('Test 3 visitor 130'!$C$8:$C$17=A4)&gt;0))&gt;0,0,1))</f>
        <v/>
      </c>
      <c r="D4">
        <f>SUM(B$2:B4)</f>
        <v/>
      </c>
      <c r="E4">
        <f>SUM(C$2:C4)</f>
        <v/>
      </c>
    </row>
    <row r="5">
      <c r="A5" s="9">
        <f>IF(ISNUMBER('Test 3 visitor 130'!$E$4),IF('Test 3 visitor 130'!$E$4+3&lt;='Test 3 visitor 130'!$F$4,'Test 3 visitor 130'!$E$4+3,""),"")</f>
        <v/>
      </c>
      <c r="B5">
        <f>IF(A5="",0,IF(SUMPRODUCT((ISNUMBER('Test 3 visitor 130'!$B$8:$B$17)+ISNUMBER('Test 3 visitor 130'!$C$8:$C$17)&gt;0)*(IF(ISNUMBER('Test 3 visitor 130'!$B$8:$B$17),'Test 3 visitor 130'!$B$8:$B$17,'Test 3 visitor 130'!$E$4)&lt;=A5)*(IF(ISNUMBER('Test 3 visitor 130'!$C$8:$C$17),'Test 3 visitor 130'!$C$8:$C$17,'Test 3 visitor 130'!$F$4)&gt;=A5))&gt;0,1,0))</f>
        <v/>
      </c>
      <c r="C5">
        <f>IF(B5=0,0,IF(SUMPRODUCT((ISNUMBER('Test 3 visitor 130'!$B$8:$B$17)+ISNUMBER('Test 3 visitor 130'!$C$8:$C$17)&gt;0)*(ISNUMBER('Test 3 visitor 130'!$B$8:$B$17)*('Test 3 visitor 130'!$B$8:$B$17=A5)+ISNUMBER('Test 3 visitor 130'!$C$8:$C$17)*('Test 3 visitor 130'!$C$8:$C$17=A5)&gt;0))&gt;0,0,1))</f>
        <v/>
      </c>
      <c r="D5">
        <f>SUM(B$2:B5)</f>
        <v/>
      </c>
      <c r="E5">
        <f>SUM(C$2:C5)</f>
        <v/>
      </c>
    </row>
    <row r="6">
      <c r="A6" s="9">
        <f>IF(ISNUMBER('Test 3 visitor 130'!$E$4),IF('Test 3 visitor 130'!$E$4+4&lt;='Test 3 visitor 130'!$F$4,'Test 3 visitor 130'!$E$4+4,""),"")</f>
        <v/>
      </c>
      <c r="B6">
        <f>IF(A6="",0,IF(SUMPRODUCT((ISNUMBER('Test 3 visitor 130'!$B$8:$B$17)+ISNUMBER('Test 3 visitor 130'!$C$8:$C$17)&gt;0)*(IF(ISNUMBER('Test 3 visitor 130'!$B$8:$B$17),'Test 3 visitor 130'!$B$8:$B$17,'Test 3 visitor 130'!$E$4)&lt;=A6)*(IF(ISNUMBER('Test 3 visitor 130'!$C$8:$C$17),'Test 3 visitor 130'!$C$8:$C$17,'Test 3 visitor 130'!$F$4)&gt;=A6))&gt;0,1,0))</f>
        <v/>
      </c>
      <c r="C6">
        <f>IF(B6=0,0,IF(SUMPRODUCT((ISNUMBER('Test 3 visitor 130'!$B$8:$B$17)+ISNUMBER('Test 3 visitor 130'!$C$8:$C$17)&gt;0)*(ISNUMBER('Test 3 visitor 130'!$B$8:$B$17)*('Test 3 visitor 130'!$B$8:$B$17=A6)+ISNUMBER('Test 3 visitor 130'!$C$8:$C$17)*('Test 3 visitor 130'!$C$8:$C$17=A6)&gt;0))&gt;0,0,1))</f>
        <v/>
      </c>
      <c r="D6">
        <f>SUM(B$2:B6)</f>
        <v/>
      </c>
      <c r="E6">
        <f>SUM(C$2:C6)</f>
        <v/>
      </c>
    </row>
    <row r="7">
      <c r="A7" s="9">
        <f>IF(ISNUMBER('Test 3 visitor 130'!$E$4),IF('Test 3 visitor 130'!$E$4+5&lt;='Test 3 visitor 130'!$F$4,'Test 3 visitor 130'!$E$4+5,""),"")</f>
        <v/>
      </c>
      <c r="B7">
        <f>IF(A7="",0,IF(SUMPRODUCT((ISNUMBER('Test 3 visitor 130'!$B$8:$B$17)+ISNUMBER('Test 3 visitor 130'!$C$8:$C$17)&gt;0)*(IF(ISNUMBER('Test 3 visitor 130'!$B$8:$B$17),'Test 3 visitor 130'!$B$8:$B$17,'Test 3 visitor 130'!$E$4)&lt;=A7)*(IF(ISNUMBER('Test 3 visitor 130'!$C$8:$C$17),'Test 3 visitor 130'!$C$8:$C$17,'Test 3 visitor 130'!$F$4)&gt;=A7))&gt;0,1,0))</f>
        <v/>
      </c>
      <c r="C7">
        <f>IF(B7=0,0,IF(SUMPRODUCT((ISNUMBER('Test 3 visitor 130'!$B$8:$B$17)+ISNUMBER('Test 3 visitor 130'!$C$8:$C$17)&gt;0)*(ISNUMBER('Test 3 visitor 130'!$B$8:$B$17)*('Test 3 visitor 130'!$B$8:$B$17=A7)+ISNUMBER('Test 3 visitor 130'!$C$8:$C$17)*('Test 3 visitor 130'!$C$8:$C$17=A7)&gt;0))&gt;0,0,1))</f>
        <v/>
      </c>
      <c r="D7">
        <f>SUM(B$2:B7)</f>
        <v/>
      </c>
      <c r="E7">
        <f>SUM(C$2:C7)</f>
        <v/>
      </c>
    </row>
    <row r="8">
      <c r="A8" s="9">
        <f>IF(ISNUMBER('Test 3 visitor 130'!$E$4),IF('Test 3 visitor 130'!$E$4+6&lt;='Test 3 visitor 130'!$F$4,'Test 3 visitor 130'!$E$4+6,""),"")</f>
        <v/>
      </c>
      <c r="B8">
        <f>IF(A8="",0,IF(SUMPRODUCT((ISNUMBER('Test 3 visitor 130'!$B$8:$B$17)+ISNUMBER('Test 3 visitor 130'!$C$8:$C$17)&gt;0)*(IF(ISNUMBER('Test 3 visitor 130'!$B$8:$B$17),'Test 3 visitor 130'!$B$8:$B$17,'Test 3 visitor 130'!$E$4)&lt;=A8)*(IF(ISNUMBER('Test 3 visitor 130'!$C$8:$C$17),'Test 3 visitor 130'!$C$8:$C$17,'Test 3 visitor 130'!$F$4)&gt;=A8))&gt;0,1,0))</f>
        <v/>
      </c>
      <c r="C8">
        <f>IF(B8=0,0,IF(SUMPRODUCT((ISNUMBER('Test 3 visitor 130'!$B$8:$B$17)+ISNUMBER('Test 3 visitor 130'!$C$8:$C$17)&gt;0)*(ISNUMBER('Test 3 visitor 130'!$B$8:$B$17)*('Test 3 visitor 130'!$B$8:$B$17=A8)+ISNUMBER('Test 3 visitor 130'!$C$8:$C$17)*('Test 3 visitor 130'!$C$8:$C$17=A8)&gt;0))&gt;0,0,1))</f>
        <v/>
      </c>
      <c r="D8">
        <f>SUM(B$2:B8)</f>
        <v/>
      </c>
      <c r="E8">
        <f>SUM(C$2:C8)</f>
        <v/>
      </c>
    </row>
    <row r="9">
      <c r="A9" s="9">
        <f>IF(ISNUMBER('Test 3 visitor 130'!$E$4),IF('Test 3 visitor 130'!$E$4+7&lt;='Test 3 visitor 130'!$F$4,'Test 3 visitor 130'!$E$4+7,""),"")</f>
        <v/>
      </c>
      <c r="B9">
        <f>IF(A9="",0,IF(SUMPRODUCT((ISNUMBER('Test 3 visitor 130'!$B$8:$B$17)+ISNUMBER('Test 3 visitor 130'!$C$8:$C$17)&gt;0)*(IF(ISNUMBER('Test 3 visitor 130'!$B$8:$B$17),'Test 3 visitor 130'!$B$8:$B$17,'Test 3 visitor 130'!$E$4)&lt;=A9)*(IF(ISNUMBER('Test 3 visitor 130'!$C$8:$C$17),'Test 3 visitor 130'!$C$8:$C$17,'Test 3 visitor 130'!$F$4)&gt;=A9))&gt;0,1,0))</f>
        <v/>
      </c>
      <c r="C9">
        <f>IF(B9=0,0,IF(SUMPRODUCT((ISNUMBER('Test 3 visitor 130'!$B$8:$B$17)+ISNUMBER('Test 3 visitor 130'!$C$8:$C$17)&gt;0)*(ISNUMBER('Test 3 visitor 130'!$B$8:$B$17)*('Test 3 visitor 130'!$B$8:$B$17=A9)+ISNUMBER('Test 3 visitor 130'!$C$8:$C$17)*('Test 3 visitor 130'!$C$8:$C$17=A9)&gt;0))&gt;0,0,1))</f>
        <v/>
      </c>
      <c r="D9">
        <f>SUM(B$2:B9)</f>
        <v/>
      </c>
      <c r="E9">
        <f>SUM(C$2:C9)</f>
        <v/>
      </c>
    </row>
    <row r="10">
      <c r="A10" s="9">
        <f>IF(ISNUMBER('Test 3 visitor 130'!$E$4),IF('Test 3 visitor 130'!$E$4+8&lt;='Test 3 visitor 130'!$F$4,'Test 3 visitor 130'!$E$4+8,""),"")</f>
        <v/>
      </c>
      <c r="B10">
        <f>IF(A10="",0,IF(SUMPRODUCT((ISNUMBER('Test 3 visitor 130'!$B$8:$B$17)+ISNUMBER('Test 3 visitor 130'!$C$8:$C$17)&gt;0)*(IF(ISNUMBER('Test 3 visitor 130'!$B$8:$B$17),'Test 3 visitor 130'!$B$8:$B$17,'Test 3 visitor 130'!$E$4)&lt;=A10)*(IF(ISNUMBER('Test 3 visitor 130'!$C$8:$C$17),'Test 3 visitor 130'!$C$8:$C$17,'Test 3 visitor 130'!$F$4)&gt;=A10))&gt;0,1,0))</f>
        <v/>
      </c>
      <c r="C10">
        <f>IF(B10=0,0,IF(SUMPRODUCT((ISNUMBER('Test 3 visitor 130'!$B$8:$B$17)+ISNUMBER('Test 3 visitor 130'!$C$8:$C$17)&gt;0)*(ISNUMBER('Test 3 visitor 130'!$B$8:$B$17)*('Test 3 visitor 130'!$B$8:$B$17=A10)+ISNUMBER('Test 3 visitor 130'!$C$8:$C$17)*('Test 3 visitor 130'!$C$8:$C$17=A10)&gt;0))&gt;0,0,1))</f>
        <v/>
      </c>
      <c r="D10">
        <f>SUM(B$2:B10)</f>
        <v/>
      </c>
      <c r="E10">
        <f>SUM(C$2:C10)</f>
        <v/>
      </c>
    </row>
    <row r="11">
      <c r="A11" s="9">
        <f>IF(ISNUMBER('Test 3 visitor 130'!$E$4),IF('Test 3 visitor 130'!$E$4+9&lt;='Test 3 visitor 130'!$F$4,'Test 3 visitor 130'!$E$4+9,""),"")</f>
        <v/>
      </c>
      <c r="B11">
        <f>IF(A11="",0,IF(SUMPRODUCT((ISNUMBER('Test 3 visitor 130'!$B$8:$B$17)+ISNUMBER('Test 3 visitor 130'!$C$8:$C$17)&gt;0)*(IF(ISNUMBER('Test 3 visitor 130'!$B$8:$B$17),'Test 3 visitor 130'!$B$8:$B$17,'Test 3 visitor 130'!$E$4)&lt;=A11)*(IF(ISNUMBER('Test 3 visitor 130'!$C$8:$C$17),'Test 3 visitor 130'!$C$8:$C$17,'Test 3 visitor 130'!$F$4)&gt;=A11))&gt;0,1,0))</f>
        <v/>
      </c>
      <c r="C11">
        <f>IF(B11=0,0,IF(SUMPRODUCT((ISNUMBER('Test 3 visitor 130'!$B$8:$B$17)+ISNUMBER('Test 3 visitor 130'!$C$8:$C$17)&gt;0)*(ISNUMBER('Test 3 visitor 130'!$B$8:$B$17)*('Test 3 visitor 130'!$B$8:$B$17=A11)+ISNUMBER('Test 3 visitor 130'!$C$8:$C$17)*('Test 3 visitor 130'!$C$8:$C$17=A11)&gt;0))&gt;0,0,1))</f>
        <v/>
      </c>
      <c r="D11">
        <f>SUM(B$2:B11)</f>
        <v/>
      </c>
      <c r="E11">
        <f>SUM(C$2:C11)</f>
        <v/>
      </c>
    </row>
    <row r="12">
      <c r="A12" s="9">
        <f>IF(ISNUMBER('Test 3 visitor 130'!$E$4),IF('Test 3 visitor 130'!$E$4+10&lt;='Test 3 visitor 130'!$F$4,'Test 3 visitor 130'!$E$4+10,""),"")</f>
        <v/>
      </c>
      <c r="B12">
        <f>IF(A12="",0,IF(SUMPRODUCT((ISNUMBER('Test 3 visitor 130'!$B$8:$B$17)+ISNUMBER('Test 3 visitor 130'!$C$8:$C$17)&gt;0)*(IF(ISNUMBER('Test 3 visitor 130'!$B$8:$B$17),'Test 3 visitor 130'!$B$8:$B$17,'Test 3 visitor 130'!$E$4)&lt;=A12)*(IF(ISNUMBER('Test 3 visitor 130'!$C$8:$C$17),'Test 3 visitor 130'!$C$8:$C$17,'Test 3 visitor 130'!$F$4)&gt;=A12))&gt;0,1,0))</f>
        <v/>
      </c>
      <c r="C12">
        <f>IF(B12=0,0,IF(SUMPRODUCT((ISNUMBER('Test 3 visitor 130'!$B$8:$B$17)+ISNUMBER('Test 3 visitor 130'!$C$8:$C$17)&gt;0)*(ISNUMBER('Test 3 visitor 130'!$B$8:$B$17)*('Test 3 visitor 130'!$B$8:$B$17=A12)+ISNUMBER('Test 3 visitor 130'!$C$8:$C$17)*('Test 3 visitor 130'!$C$8:$C$17=A12)&gt;0))&gt;0,0,1))</f>
        <v/>
      </c>
      <c r="D12">
        <f>SUM(B$2:B12)</f>
        <v/>
      </c>
      <c r="E12">
        <f>SUM(C$2:C12)</f>
        <v/>
      </c>
    </row>
    <row r="13">
      <c r="A13" s="9">
        <f>IF(ISNUMBER('Test 3 visitor 130'!$E$4),IF('Test 3 visitor 130'!$E$4+11&lt;='Test 3 visitor 130'!$F$4,'Test 3 visitor 130'!$E$4+11,""),"")</f>
        <v/>
      </c>
      <c r="B13">
        <f>IF(A13="",0,IF(SUMPRODUCT((ISNUMBER('Test 3 visitor 130'!$B$8:$B$17)+ISNUMBER('Test 3 visitor 130'!$C$8:$C$17)&gt;0)*(IF(ISNUMBER('Test 3 visitor 130'!$B$8:$B$17),'Test 3 visitor 130'!$B$8:$B$17,'Test 3 visitor 130'!$E$4)&lt;=A13)*(IF(ISNUMBER('Test 3 visitor 130'!$C$8:$C$17),'Test 3 visitor 130'!$C$8:$C$17,'Test 3 visitor 130'!$F$4)&gt;=A13))&gt;0,1,0))</f>
        <v/>
      </c>
      <c r="C13">
        <f>IF(B13=0,0,IF(SUMPRODUCT((ISNUMBER('Test 3 visitor 130'!$B$8:$B$17)+ISNUMBER('Test 3 visitor 130'!$C$8:$C$17)&gt;0)*(ISNUMBER('Test 3 visitor 130'!$B$8:$B$17)*('Test 3 visitor 130'!$B$8:$B$17=A13)+ISNUMBER('Test 3 visitor 130'!$C$8:$C$17)*('Test 3 visitor 130'!$C$8:$C$17=A13)&gt;0))&gt;0,0,1))</f>
        <v/>
      </c>
      <c r="D13">
        <f>SUM(B$2:B13)</f>
        <v/>
      </c>
      <c r="E13">
        <f>SUM(C$2:C13)</f>
        <v/>
      </c>
    </row>
    <row r="14">
      <c r="A14" s="9">
        <f>IF(ISNUMBER('Test 3 visitor 130'!$E$4),IF('Test 3 visitor 130'!$E$4+12&lt;='Test 3 visitor 130'!$F$4,'Test 3 visitor 130'!$E$4+12,""),"")</f>
        <v/>
      </c>
      <c r="B14">
        <f>IF(A14="",0,IF(SUMPRODUCT((ISNUMBER('Test 3 visitor 130'!$B$8:$B$17)+ISNUMBER('Test 3 visitor 130'!$C$8:$C$17)&gt;0)*(IF(ISNUMBER('Test 3 visitor 130'!$B$8:$B$17),'Test 3 visitor 130'!$B$8:$B$17,'Test 3 visitor 130'!$E$4)&lt;=A14)*(IF(ISNUMBER('Test 3 visitor 130'!$C$8:$C$17),'Test 3 visitor 130'!$C$8:$C$17,'Test 3 visitor 130'!$F$4)&gt;=A14))&gt;0,1,0))</f>
        <v/>
      </c>
      <c r="C14">
        <f>IF(B14=0,0,IF(SUMPRODUCT((ISNUMBER('Test 3 visitor 130'!$B$8:$B$17)+ISNUMBER('Test 3 visitor 130'!$C$8:$C$17)&gt;0)*(ISNUMBER('Test 3 visitor 130'!$B$8:$B$17)*('Test 3 visitor 130'!$B$8:$B$17=A14)+ISNUMBER('Test 3 visitor 130'!$C$8:$C$17)*('Test 3 visitor 130'!$C$8:$C$17=A14)&gt;0))&gt;0,0,1))</f>
        <v/>
      </c>
      <c r="D14">
        <f>SUM(B$2:B14)</f>
        <v/>
      </c>
      <c r="E14">
        <f>SUM(C$2:C14)</f>
        <v/>
      </c>
    </row>
    <row r="15">
      <c r="A15" s="9">
        <f>IF(ISNUMBER('Test 3 visitor 130'!$E$4),IF('Test 3 visitor 130'!$E$4+13&lt;='Test 3 visitor 130'!$F$4,'Test 3 visitor 130'!$E$4+13,""),"")</f>
        <v/>
      </c>
      <c r="B15">
        <f>IF(A15="",0,IF(SUMPRODUCT((ISNUMBER('Test 3 visitor 130'!$B$8:$B$17)+ISNUMBER('Test 3 visitor 130'!$C$8:$C$17)&gt;0)*(IF(ISNUMBER('Test 3 visitor 130'!$B$8:$B$17),'Test 3 visitor 130'!$B$8:$B$17,'Test 3 visitor 130'!$E$4)&lt;=A15)*(IF(ISNUMBER('Test 3 visitor 130'!$C$8:$C$17),'Test 3 visitor 130'!$C$8:$C$17,'Test 3 visitor 130'!$F$4)&gt;=A15))&gt;0,1,0))</f>
        <v/>
      </c>
      <c r="C15">
        <f>IF(B15=0,0,IF(SUMPRODUCT((ISNUMBER('Test 3 visitor 130'!$B$8:$B$17)+ISNUMBER('Test 3 visitor 130'!$C$8:$C$17)&gt;0)*(ISNUMBER('Test 3 visitor 130'!$B$8:$B$17)*('Test 3 visitor 130'!$B$8:$B$17=A15)+ISNUMBER('Test 3 visitor 130'!$C$8:$C$17)*('Test 3 visitor 130'!$C$8:$C$17=A15)&gt;0))&gt;0,0,1))</f>
        <v/>
      </c>
      <c r="D15">
        <f>SUM(B$2:B15)</f>
        <v/>
      </c>
      <c r="E15">
        <f>SUM(C$2:C15)</f>
        <v/>
      </c>
    </row>
    <row r="16">
      <c r="A16" s="9">
        <f>IF(ISNUMBER('Test 3 visitor 130'!$E$4),IF('Test 3 visitor 130'!$E$4+14&lt;='Test 3 visitor 130'!$F$4,'Test 3 visitor 130'!$E$4+14,""),"")</f>
        <v/>
      </c>
      <c r="B16">
        <f>IF(A16="",0,IF(SUMPRODUCT((ISNUMBER('Test 3 visitor 130'!$B$8:$B$17)+ISNUMBER('Test 3 visitor 130'!$C$8:$C$17)&gt;0)*(IF(ISNUMBER('Test 3 visitor 130'!$B$8:$B$17),'Test 3 visitor 130'!$B$8:$B$17,'Test 3 visitor 130'!$E$4)&lt;=A16)*(IF(ISNUMBER('Test 3 visitor 130'!$C$8:$C$17),'Test 3 visitor 130'!$C$8:$C$17,'Test 3 visitor 130'!$F$4)&gt;=A16))&gt;0,1,0))</f>
        <v/>
      </c>
      <c r="C16">
        <f>IF(B16=0,0,IF(SUMPRODUCT((ISNUMBER('Test 3 visitor 130'!$B$8:$B$17)+ISNUMBER('Test 3 visitor 130'!$C$8:$C$17)&gt;0)*(ISNUMBER('Test 3 visitor 130'!$B$8:$B$17)*('Test 3 visitor 130'!$B$8:$B$17=A16)+ISNUMBER('Test 3 visitor 130'!$C$8:$C$17)*('Test 3 visitor 130'!$C$8:$C$17=A16)&gt;0))&gt;0,0,1))</f>
        <v/>
      </c>
      <c r="D16">
        <f>SUM(B$2:B16)</f>
        <v/>
      </c>
      <c r="E16">
        <f>SUM(C$2:C16)</f>
        <v/>
      </c>
    </row>
    <row r="17">
      <c r="A17" s="9">
        <f>IF(ISNUMBER('Test 3 visitor 130'!$E$4),IF('Test 3 visitor 130'!$E$4+15&lt;='Test 3 visitor 130'!$F$4,'Test 3 visitor 130'!$E$4+15,""),"")</f>
        <v/>
      </c>
      <c r="B17">
        <f>IF(A17="",0,IF(SUMPRODUCT((ISNUMBER('Test 3 visitor 130'!$B$8:$B$17)+ISNUMBER('Test 3 visitor 130'!$C$8:$C$17)&gt;0)*(IF(ISNUMBER('Test 3 visitor 130'!$B$8:$B$17),'Test 3 visitor 130'!$B$8:$B$17,'Test 3 visitor 130'!$E$4)&lt;=A17)*(IF(ISNUMBER('Test 3 visitor 130'!$C$8:$C$17),'Test 3 visitor 130'!$C$8:$C$17,'Test 3 visitor 130'!$F$4)&gt;=A17))&gt;0,1,0))</f>
        <v/>
      </c>
      <c r="C17">
        <f>IF(B17=0,0,IF(SUMPRODUCT((ISNUMBER('Test 3 visitor 130'!$B$8:$B$17)+ISNUMBER('Test 3 visitor 130'!$C$8:$C$17)&gt;0)*(ISNUMBER('Test 3 visitor 130'!$B$8:$B$17)*('Test 3 visitor 130'!$B$8:$B$17=A17)+ISNUMBER('Test 3 visitor 130'!$C$8:$C$17)*('Test 3 visitor 130'!$C$8:$C$17=A17)&gt;0))&gt;0,0,1))</f>
        <v/>
      </c>
      <c r="D17">
        <f>SUM(B$2:B17)</f>
        <v/>
      </c>
      <c r="E17">
        <f>SUM(C$2:C17)</f>
        <v/>
      </c>
    </row>
    <row r="18">
      <c r="A18" s="9">
        <f>IF(ISNUMBER('Test 3 visitor 130'!$E$4),IF('Test 3 visitor 130'!$E$4+16&lt;='Test 3 visitor 130'!$F$4,'Test 3 visitor 130'!$E$4+16,""),"")</f>
        <v/>
      </c>
      <c r="B18">
        <f>IF(A18="",0,IF(SUMPRODUCT((ISNUMBER('Test 3 visitor 130'!$B$8:$B$17)+ISNUMBER('Test 3 visitor 130'!$C$8:$C$17)&gt;0)*(IF(ISNUMBER('Test 3 visitor 130'!$B$8:$B$17),'Test 3 visitor 130'!$B$8:$B$17,'Test 3 visitor 130'!$E$4)&lt;=A18)*(IF(ISNUMBER('Test 3 visitor 130'!$C$8:$C$17),'Test 3 visitor 130'!$C$8:$C$17,'Test 3 visitor 130'!$F$4)&gt;=A18))&gt;0,1,0))</f>
        <v/>
      </c>
      <c r="C18">
        <f>IF(B18=0,0,IF(SUMPRODUCT((ISNUMBER('Test 3 visitor 130'!$B$8:$B$17)+ISNUMBER('Test 3 visitor 130'!$C$8:$C$17)&gt;0)*(ISNUMBER('Test 3 visitor 130'!$B$8:$B$17)*('Test 3 visitor 130'!$B$8:$B$17=A18)+ISNUMBER('Test 3 visitor 130'!$C$8:$C$17)*('Test 3 visitor 130'!$C$8:$C$17=A18)&gt;0))&gt;0,0,1))</f>
        <v/>
      </c>
      <c r="D18">
        <f>SUM(B$2:B18)</f>
        <v/>
      </c>
      <c r="E18">
        <f>SUM(C$2:C18)</f>
        <v/>
      </c>
    </row>
    <row r="19">
      <c r="A19" s="9">
        <f>IF(ISNUMBER('Test 3 visitor 130'!$E$4),IF('Test 3 visitor 130'!$E$4+17&lt;='Test 3 visitor 130'!$F$4,'Test 3 visitor 130'!$E$4+17,""),"")</f>
        <v/>
      </c>
      <c r="B19">
        <f>IF(A19="",0,IF(SUMPRODUCT((ISNUMBER('Test 3 visitor 130'!$B$8:$B$17)+ISNUMBER('Test 3 visitor 130'!$C$8:$C$17)&gt;0)*(IF(ISNUMBER('Test 3 visitor 130'!$B$8:$B$17),'Test 3 visitor 130'!$B$8:$B$17,'Test 3 visitor 130'!$E$4)&lt;=A19)*(IF(ISNUMBER('Test 3 visitor 130'!$C$8:$C$17),'Test 3 visitor 130'!$C$8:$C$17,'Test 3 visitor 130'!$F$4)&gt;=A19))&gt;0,1,0))</f>
        <v/>
      </c>
      <c r="C19">
        <f>IF(B19=0,0,IF(SUMPRODUCT((ISNUMBER('Test 3 visitor 130'!$B$8:$B$17)+ISNUMBER('Test 3 visitor 130'!$C$8:$C$17)&gt;0)*(ISNUMBER('Test 3 visitor 130'!$B$8:$B$17)*('Test 3 visitor 130'!$B$8:$B$17=A19)+ISNUMBER('Test 3 visitor 130'!$C$8:$C$17)*('Test 3 visitor 130'!$C$8:$C$17=A19)&gt;0))&gt;0,0,1))</f>
        <v/>
      </c>
      <c r="D19">
        <f>SUM(B$2:B19)</f>
        <v/>
      </c>
      <c r="E19">
        <f>SUM(C$2:C19)</f>
        <v/>
      </c>
    </row>
    <row r="20">
      <c r="A20" s="9">
        <f>IF(ISNUMBER('Test 3 visitor 130'!$E$4),IF('Test 3 visitor 130'!$E$4+18&lt;='Test 3 visitor 130'!$F$4,'Test 3 visitor 130'!$E$4+18,""),"")</f>
        <v/>
      </c>
      <c r="B20">
        <f>IF(A20="",0,IF(SUMPRODUCT((ISNUMBER('Test 3 visitor 130'!$B$8:$B$17)+ISNUMBER('Test 3 visitor 130'!$C$8:$C$17)&gt;0)*(IF(ISNUMBER('Test 3 visitor 130'!$B$8:$B$17),'Test 3 visitor 130'!$B$8:$B$17,'Test 3 visitor 130'!$E$4)&lt;=A20)*(IF(ISNUMBER('Test 3 visitor 130'!$C$8:$C$17),'Test 3 visitor 130'!$C$8:$C$17,'Test 3 visitor 130'!$F$4)&gt;=A20))&gt;0,1,0))</f>
        <v/>
      </c>
      <c r="C20">
        <f>IF(B20=0,0,IF(SUMPRODUCT((ISNUMBER('Test 3 visitor 130'!$B$8:$B$17)+ISNUMBER('Test 3 visitor 130'!$C$8:$C$17)&gt;0)*(ISNUMBER('Test 3 visitor 130'!$B$8:$B$17)*('Test 3 visitor 130'!$B$8:$B$17=A20)+ISNUMBER('Test 3 visitor 130'!$C$8:$C$17)*('Test 3 visitor 130'!$C$8:$C$17=A20)&gt;0))&gt;0,0,1))</f>
        <v/>
      </c>
      <c r="D20">
        <f>SUM(B$2:B20)</f>
        <v/>
      </c>
      <c r="E20">
        <f>SUM(C$2:C20)</f>
        <v/>
      </c>
    </row>
    <row r="21">
      <c r="A21" s="9">
        <f>IF(ISNUMBER('Test 3 visitor 130'!$E$4),IF('Test 3 visitor 130'!$E$4+19&lt;='Test 3 visitor 130'!$F$4,'Test 3 visitor 130'!$E$4+19,""),"")</f>
        <v/>
      </c>
      <c r="B21">
        <f>IF(A21="",0,IF(SUMPRODUCT((ISNUMBER('Test 3 visitor 130'!$B$8:$B$17)+ISNUMBER('Test 3 visitor 130'!$C$8:$C$17)&gt;0)*(IF(ISNUMBER('Test 3 visitor 130'!$B$8:$B$17),'Test 3 visitor 130'!$B$8:$B$17,'Test 3 visitor 130'!$E$4)&lt;=A21)*(IF(ISNUMBER('Test 3 visitor 130'!$C$8:$C$17),'Test 3 visitor 130'!$C$8:$C$17,'Test 3 visitor 130'!$F$4)&gt;=A21))&gt;0,1,0))</f>
        <v/>
      </c>
      <c r="C21">
        <f>IF(B21=0,0,IF(SUMPRODUCT((ISNUMBER('Test 3 visitor 130'!$B$8:$B$17)+ISNUMBER('Test 3 visitor 130'!$C$8:$C$17)&gt;0)*(ISNUMBER('Test 3 visitor 130'!$B$8:$B$17)*('Test 3 visitor 130'!$B$8:$B$17=A21)+ISNUMBER('Test 3 visitor 130'!$C$8:$C$17)*('Test 3 visitor 130'!$C$8:$C$17=A21)&gt;0))&gt;0,0,1))</f>
        <v/>
      </c>
      <c r="D21">
        <f>SUM(B$2:B21)</f>
        <v/>
      </c>
      <c r="E21">
        <f>SUM(C$2:C21)</f>
        <v/>
      </c>
    </row>
    <row r="22">
      <c r="A22" s="9">
        <f>IF(ISNUMBER('Test 3 visitor 130'!$E$4),IF('Test 3 visitor 130'!$E$4+20&lt;='Test 3 visitor 130'!$F$4,'Test 3 visitor 130'!$E$4+20,""),"")</f>
        <v/>
      </c>
      <c r="B22">
        <f>IF(A22="",0,IF(SUMPRODUCT((ISNUMBER('Test 3 visitor 130'!$B$8:$B$17)+ISNUMBER('Test 3 visitor 130'!$C$8:$C$17)&gt;0)*(IF(ISNUMBER('Test 3 visitor 130'!$B$8:$B$17),'Test 3 visitor 130'!$B$8:$B$17,'Test 3 visitor 130'!$E$4)&lt;=A22)*(IF(ISNUMBER('Test 3 visitor 130'!$C$8:$C$17),'Test 3 visitor 130'!$C$8:$C$17,'Test 3 visitor 130'!$F$4)&gt;=A22))&gt;0,1,0))</f>
        <v/>
      </c>
      <c r="C22">
        <f>IF(B22=0,0,IF(SUMPRODUCT((ISNUMBER('Test 3 visitor 130'!$B$8:$B$17)+ISNUMBER('Test 3 visitor 130'!$C$8:$C$17)&gt;0)*(ISNUMBER('Test 3 visitor 130'!$B$8:$B$17)*('Test 3 visitor 130'!$B$8:$B$17=A22)+ISNUMBER('Test 3 visitor 130'!$C$8:$C$17)*('Test 3 visitor 130'!$C$8:$C$17=A22)&gt;0))&gt;0,0,1))</f>
        <v/>
      </c>
      <c r="D22">
        <f>SUM(B$2:B22)</f>
        <v/>
      </c>
      <c r="E22">
        <f>SUM(C$2:C22)</f>
        <v/>
      </c>
    </row>
    <row r="23">
      <c r="A23" s="9">
        <f>IF(ISNUMBER('Test 3 visitor 130'!$E$4),IF('Test 3 visitor 130'!$E$4+21&lt;='Test 3 visitor 130'!$F$4,'Test 3 visitor 130'!$E$4+21,""),"")</f>
        <v/>
      </c>
      <c r="B23">
        <f>IF(A23="",0,IF(SUMPRODUCT((ISNUMBER('Test 3 visitor 130'!$B$8:$B$17)+ISNUMBER('Test 3 visitor 130'!$C$8:$C$17)&gt;0)*(IF(ISNUMBER('Test 3 visitor 130'!$B$8:$B$17),'Test 3 visitor 130'!$B$8:$B$17,'Test 3 visitor 130'!$E$4)&lt;=A23)*(IF(ISNUMBER('Test 3 visitor 130'!$C$8:$C$17),'Test 3 visitor 130'!$C$8:$C$17,'Test 3 visitor 130'!$F$4)&gt;=A23))&gt;0,1,0))</f>
        <v/>
      </c>
      <c r="C23">
        <f>IF(B23=0,0,IF(SUMPRODUCT((ISNUMBER('Test 3 visitor 130'!$B$8:$B$17)+ISNUMBER('Test 3 visitor 130'!$C$8:$C$17)&gt;0)*(ISNUMBER('Test 3 visitor 130'!$B$8:$B$17)*('Test 3 visitor 130'!$B$8:$B$17=A23)+ISNUMBER('Test 3 visitor 130'!$C$8:$C$17)*('Test 3 visitor 130'!$C$8:$C$17=A23)&gt;0))&gt;0,0,1))</f>
        <v/>
      </c>
      <c r="D23">
        <f>SUM(B$2:B23)</f>
        <v/>
      </c>
      <c r="E23">
        <f>SUM(C$2:C23)</f>
        <v/>
      </c>
    </row>
    <row r="24">
      <c r="A24" s="9">
        <f>IF(ISNUMBER('Test 3 visitor 130'!$E$4),IF('Test 3 visitor 130'!$E$4+22&lt;='Test 3 visitor 130'!$F$4,'Test 3 visitor 130'!$E$4+22,""),"")</f>
        <v/>
      </c>
      <c r="B24">
        <f>IF(A24="",0,IF(SUMPRODUCT((ISNUMBER('Test 3 visitor 130'!$B$8:$B$17)+ISNUMBER('Test 3 visitor 130'!$C$8:$C$17)&gt;0)*(IF(ISNUMBER('Test 3 visitor 130'!$B$8:$B$17),'Test 3 visitor 130'!$B$8:$B$17,'Test 3 visitor 130'!$E$4)&lt;=A24)*(IF(ISNUMBER('Test 3 visitor 130'!$C$8:$C$17),'Test 3 visitor 130'!$C$8:$C$17,'Test 3 visitor 130'!$F$4)&gt;=A24))&gt;0,1,0))</f>
        <v/>
      </c>
      <c r="C24">
        <f>IF(B24=0,0,IF(SUMPRODUCT((ISNUMBER('Test 3 visitor 130'!$B$8:$B$17)+ISNUMBER('Test 3 visitor 130'!$C$8:$C$17)&gt;0)*(ISNUMBER('Test 3 visitor 130'!$B$8:$B$17)*('Test 3 visitor 130'!$B$8:$B$17=A24)+ISNUMBER('Test 3 visitor 130'!$C$8:$C$17)*('Test 3 visitor 130'!$C$8:$C$17=A24)&gt;0))&gt;0,0,1))</f>
        <v/>
      </c>
      <c r="D24">
        <f>SUM(B$2:B24)</f>
        <v/>
      </c>
      <c r="E24">
        <f>SUM(C$2:C24)</f>
        <v/>
      </c>
    </row>
    <row r="25">
      <c r="A25" s="9">
        <f>IF(ISNUMBER('Test 3 visitor 130'!$E$4),IF('Test 3 visitor 130'!$E$4+23&lt;='Test 3 visitor 130'!$F$4,'Test 3 visitor 130'!$E$4+23,""),"")</f>
        <v/>
      </c>
      <c r="B25">
        <f>IF(A25="",0,IF(SUMPRODUCT((ISNUMBER('Test 3 visitor 130'!$B$8:$B$17)+ISNUMBER('Test 3 visitor 130'!$C$8:$C$17)&gt;0)*(IF(ISNUMBER('Test 3 visitor 130'!$B$8:$B$17),'Test 3 visitor 130'!$B$8:$B$17,'Test 3 visitor 130'!$E$4)&lt;=A25)*(IF(ISNUMBER('Test 3 visitor 130'!$C$8:$C$17),'Test 3 visitor 130'!$C$8:$C$17,'Test 3 visitor 130'!$F$4)&gt;=A25))&gt;0,1,0))</f>
        <v/>
      </c>
      <c r="C25">
        <f>IF(B25=0,0,IF(SUMPRODUCT((ISNUMBER('Test 3 visitor 130'!$B$8:$B$17)+ISNUMBER('Test 3 visitor 130'!$C$8:$C$17)&gt;0)*(ISNUMBER('Test 3 visitor 130'!$B$8:$B$17)*('Test 3 visitor 130'!$B$8:$B$17=A25)+ISNUMBER('Test 3 visitor 130'!$C$8:$C$17)*('Test 3 visitor 130'!$C$8:$C$17=A25)&gt;0))&gt;0,0,1))</f>
        <v/>
      </c>
      <c r="D25">
        <f>SUM(B$2:B25)</f>
        <v/>
      </c>
      <c r="E25">
        <f>SUM(C$2:C25)</f>
        <v/>
      </c>
    </row>
    <row r="26">
      <c r="A26" s="9">
        <f>IF(ISNUMBER('Test 3 visitor 130'!$E$4),IF('Test 3 visitor 130'!$E$4+24&lt;='Test 3 visitor 130'!$F$4,'Test 3 visitor 130'!$E$4+24,""),"")</f>
        <v/>
      </c>
      <c r="B26">
        <f>IF(A26="",0,IF(SUMPRODUCT((ISNUMBER('Test 3 visitor 130'!$B$8:$B$17)+ISNUMBER('Test 3 visitor 130'!$C$8:$C$17)&gt;0)*(IF(ISNUMBER('Test 3 visitor 130'!$B$8:$B$17),'Test 3 visitor 130'!$B$8:$B$17,'Test 3 visitor 130'!$E$4)&lt;=A26)*(IF(ISNUMBER('Test 3 visitor 130'!$C$8:$C$17),'Test 3 visitor 130'!$C$8:$C$17,'Test 3 visitor 130'!$F$4)&gt;=A26))&gt;0,1,0))</f>
        <v/>
      </c>
      <c r="C26">
        <f>IF(B26=0,0,IF(SUMPRODUCT((ISNUMBER('Test 3 visitor 130'!$B$8:$B$17)+ISNUMBER('Test 3 visitor 130'!$C$8:$C$17)&gt;0)*(ISNUMBER('Test 3 visitor 130'!$B$8:$B$17)*('Test 3 visitor 130'!$B$8:$B$17=A26)+ISNUMBER('Test 3 visitor 130'!$C$8:$C$17)*('Test 3 visitor 130'!$C$8:$C$17=A26)&gt;0))&gt;0,0,1))</f>
        <v/>
      </c>
      <c r="D26">
        <f>SUM(B$2:B26)</f>
        <v/>
      </c>
      <c r="E26">
        <f>SUM(C$2:C26)</f>
        <v/>
      </c>
    </row>
    <row r="27">
      <c r="A27" s="9">
        <f>IF(ISNUMBER('Test 3 visitor 130'!$E$4),IF('Test 3 visitor 130'!$E$4+25&lt;='Test 3 visitor 130'!$F$4,'Test 3 visitor 130'!$E$4+25,""),"")</f>
        <v/>
      </c>
      <c r="B27">
        <f>IF(A27="",0,IF(SUMPRODUCT((ISNUMBER('Test 3 visitor 130'!$B$8:$B$17)+ISNUMBER('Test 3 visitor 130'!$C$8:$C$17)&gt;0)*(IF(ISNUMBER('Test 3 visitor 130'!$B$8:$B$17),'Test 3 visitor 130'!$B$8:$B$17,'Test 3 visitor 130'!$E$4)&lt;=A27)*(IF(ISNUMBER('Test 3 visitor 130'!$C$8:$C$17),'Test 3 visitor 130'!$C$8:$C$17,'Test 3 visitor 130'!$F$4)&gt;=A27))&gt;0,1,0))</f>
        <v/>
      </c>
      <c r="C27">
        <f>IF(B27=0,0,IF(SUMPRODUCT((ISNUMBER('Test 3 visitor 130'!$B$8:$B$17)+ISNUMBER('Test 3 visitor 130'!$C$8:$C$17)&gt;0)*(ISNUMBER('Test 3 visitor 130'!$B$8:$B$17)*('Test 3 visitor 130'!$B$8:$B$17=A27)+ISNUMBER('Test 3 visitor 130'!$C$8:$C$17)*('Test 3 visitor 130'!$C$8:$C$17=A27)&gt;0))&gt;0,0,1))</f>
        <v/>
      </c>
      <c r="D27">
        <f>SUM(B$2:B27)</f>
        <v/>
      </c>
      <c r="E27">
        <f>SUM(C$2:C27)</f>
        <v/>
      </c>
    </row>
    <row r="28">
      <c r="A28" s="9">
        <f>IF(ISNUMBER('Test 3 visitor 130'!$E$4),IF('Test 3 visitor 130'!$E$4+26&lt;='Test 3 visitor 130'!$F$4,'Test 3 visitor 130'!$E$4+26,""),"")</f>
        <v/>
      </c>
      <c r="B28">
        <f>IF(A28="",0,IF(SUMPRODUCT((ISNUMBER('Test 3 visitor 130'!$B$8:$B$17)+ISNUMBER('Test 3 visitor 130'!$C$8:$C$17)&gt;0)*(IF(ISNUMBER('Test 3 visitor 130'!$B$8:$B$17),'Test 3 visitor 130'!$B$8:$B$17,'Test 3 visitor 130'!$E$4)&lt;=A28)*(IF(ISNUMBER('Test 3 visitor 130'!$C$8:$C$17),'Test 3 visitor 130'!$C$8:$C$17,'Test 3 visitor 130'!$F$4)&gt;=A28))&gt;0,1,0))</f>
        <v/>
      </c>
      <c r="C28">
        <f>IF(B28=0,0,IF(SUMPRODUCT((ISNUMBER('Test 3 visitor 130'!$B$8:$B$17)+ISNUMBER('Test 3 visitor 130'!$C$8:$C$17)&gt;0)*(ISNUMBER('Test 3 visitor 130'!$B$8:$B$17)*('Test 3 visitor 130'!$B$8:$B$17=A28)+ISNUMBER('Test 3 visitor 130'!$C$8:$C$17)*('Test 3 visitor 130'!$C$8:$C$17=A28)&gt;0))&gt;0,0,1))</f>
        <v/>
      </c>
      <c r="D28">
        <f>SUM(B$2:B28)</f>
        <v/>
      </c>
      <c r="E28">
        <f>SUM(C$2:C28)</f>
        <v/>
      </c>
    </row>
    <row r="29">
      <c r="A29" s="9">
        <f>IF(ISNUMBER('Test 3 visitor 130'!$E$4),IF('Test 3 visitor 130'!$E$4+27&lt;='Test 3 visitor 130'!$F$4,'Test 3 visitor 130'!$E$4+27,""),"")</f>
        <v/>
      </c>
      <c r="B29">
        <f>IF(A29="",0,IF(SUMPRODUCT((ISNUMBER('Test 3 visitor 130'!$B$8:$B$17)+ISNUMBER('Test 3 visitor 130'!$C$8:$C$17)&gt;0)*(IF(ISNUMBER('Test 3 visitor 130'!$B$8:$B$17),'Test 3 visitor 130'!$B$8:$B$17,'Test 3 visitor 130'!$E$4)&lt;=A29)*(IF(ISNUMBER('Test 3 visitor 130'!$C$8:$C$17),'Test 3 visitor 130'!$C$8:$C$17,'Test 3 visitor 130'!$F$4)&gt;=A29))&gt;0,1,0))</f>
        <v/>
      </c>
      <c r="C29">
        <f>IF(B29=0,0,IF(SUMPRODUCT((ISNUMBER('Test 3 visitor 130'!$B$8:$B$17)+ISNUMBER('Test 3 visitor 130'!$C$8:$C$17)&gt;0)*(ISNUMBER('Test 3 visitor 130'!$B$8:$B$17)*('Test 3 visitor 130'!$B$8:$B$17=A29)+ISNUMBER('Test 3 visitor 130'!$C$8:$C$17)*('Test 3 visitor 130'!$C$8:$C$17=A29)&gt;0))&gt;0,0,1))</f>
        <v/>
      </c>
      <c r="D29">
        <f>SUM(B$2:B29)</f>
        <v/>
      </c>
      <c r="E29">
        <f>SUM(C$2:C29)</f>
        <v/>
      </c>
    </row>
    <row r="30">
      <c r="A30" s="9">
        <f>IF(ISNUMBER('Test 3 visitor 130'!$E$4),IF('Test 3 visitor 130'!$E$4+28&lt;='Test 3 visitor 130'!$F$4,'Test 3 visitor 130'!$E$4+28,""),"")</f>
        <v/>
      </c>
      <c r="B30">
        <f>IF(A30="",0,IF(SUMPRODUCT((ISNUMBER('Test 3 visitor 130'!$B$8:$B$17)+ISNUMBER('Test 3 visitor 130'!$C$8:$C$17)&gt;0)*(IF(ISNUMBER('Test 3 visitor 130'!$B$8:$B$17),'Test 3 visitor 130'!$B$8:$B$17,'Test 3 visitor 130'!$E$4)&lt;=A30)*(IF(ISNUMBER('Test 3 visitor 130'!$C$8:$C$17),'Test 3 visitor 130'!$C$8:$C$17,'Test 3 visitor 130'!$F$4)&gt;=A30))&gt;0,1,0))</f>
        <v/>
      </c>
      <c r="C30">
        <f>IF(B30=0,0,IF(SUMPRODUCT((ISNUMBER('Test 3 visitor 130'!$B$8:$B$17)+ISNUMBER('Test 3 visitor 130'!$C$8:$C$17)&gt;0)*(ISNUMBER('Test 3 visitor 130'!$B$8:$B$17)*('Test 3 visitor 130'!$B$8:$B$17=A30)+ISNUMBER('Test 3 visitor 130'!$C$8:$C$17)*('Test 3 visitor 130'!$C$8:$C$17=A30)&gt;0))&gt;0,0,1))</f>
        <v/>
      </c>
      <c r="D30">
        <f>SUM(B$2:B30)</f>
        <v/>
      </c>
      <c r="E30">
        <f>SUM(C$2:C30)</f>
        <v/>
      </c>
    </row>
    <row r="31">
      <c r="A31" s="9">
        <f>IF(ISNUMBER('Test 3 visitor 130'!$E$4),IF('Test 3 visitor 130'!$E$4+29&lt;='Test 3 visitor 130'!$F$4,'Test 3 visitor 130'!$E$4+29,""),"")</f>
        <v/>
      </c>
      <c r="B31">
        <f>IF(A31="",0,IF(SUMPRODUCT((ISNUMBER('Test 3 visitor 130'!$B$8:$B$17)+ISNUMBER('Test 3 visitor 130'!$C$8:$C$17)&gt;0)*(IF(ISNUMBER('Test 3 visitor 130'!$B$8:$B$17),'Test 3 visitor 130'!$B$8:$B$17,'Test 3 visitor 130'!$E$4)&lt;=A31)*(IF(ISNUMBER('Test 3 visitor 130'!$C$8:$C$17),'Test 3 visitor 130'!$C$8:$C$17,'Test 3 visitor 130'!$F$4)&gt;=A31))&gt;0,1,0))</f>
        <v/>
      </c>
      <c r="C31">
        <f>IF(B31=0,0,IF(SUMPRODUCT((ISNUMBER('Test 3 visitor 130'!$B$8:$B$17)+ISNUMBER('Test 3 visitor 130'!$C$8:$C$17)&gt;0)*(ISNUMBER('Test 3 visitor 130'!$B$8:$B$17)*('Test 3 visitor 130'!$B$8:$B$17=A31)+ISNUMBER('Test 3 visitor 130'!$C$8:$C$17)*('Test 3 visitor 130'!$C$8:$C$17=A31)&gt;0))&gt;0,0,1))</f>
        <v/>
      </c>
      <c r="D31">
        <f>SUM(B$2:B31)</f>
        <v/>
      </c>
      <c r="E31">
        <f>SUM(C$2:C31)</f>
        <v/>
      </c>
    </row>
    <row r="32">
      <c r="A32" s="9">
        <f>IF(ISNUMBER('Test 3 visitor 130'!$E$4),IF('Test 3 visitor 130'!$E$4+30&lt;='Test 3 visitor 130'!$F$4,'Test 3 visitor 130'!$E$4+30,""),"")</f>
        <v/>
      </c>
      <c r="B32">
        <f>IF(A32="",0,IF(SUMPRODUCT((ISNUMBER('Test 3 visitor 130'!$B$8:$B$17)+ISNUMBER('Test 3 visitor 130'!$C$8:$C$17)&gt;0)*(IF(ISNUMBER('Test 3 visitor 130'!$B$8:$B$17),'Test 3 visitor 130'!$B$8:$B$17,'Test 3 visitor 130'!$E$4)&lt;=A32)*(IF(ISNUMBER('Test 3 visitor 130'!$C$8:$C$17),'Test 3 visitor 130'!$C$8:$C$17,'Test 3 visitor 130'!$F$4)&gt;=A32))&gt;0,1,0))</f>
        <v/>
      </c>
      <c r="C32">
        <f>IF(B32=0,0,IF(SUMPRODUCT((ISNUMBER('Test 3 visitor 130'!$B$8:$B$17)+ISNUMBER('Test 3 visitor 130'!$C$8:$C$17)&gt;0)*(ISNUMBER('Test 3 visitor 130'!$B$8:$B$17)*('Test 3 visitor 130'!$B$8:$B$17=A32)+ISNUMBER('Test 3 visitor 130'!$C$8:$C$17)*('Test 3 visitor 130'!$C$8:$C$17=A32)&gt;0))&gt;0,0,1))</f>
        <v/>
      </c>
      <c r="D32">
        <f>SUM(B$2:B32)</f>
        <v/>
      </c>
      <c r="E32">
        <f>SUM(C$2:C32)</f>
        <v/>
      </c>
    </row>
    <row r="33">
      <c r="A33" s="9">
        <f>IF(ISNUMBER('Test 3 visitor 130'!$E$4),IF('Test 3 visitor 130'!$E$4+31&lt;='Test 3 visitor 130'!$F$4,'Test 3 visitor 130'!$E$4+31,""),"")</f>
        <v/>
      </c>
      <c r="B33">
        <f>IF(A33="",0,IF(SUMPRODUCT((ISNUMBER('Test 3 visitor 130'!$B$8:$B$17)+ISNUMBER('Test 3 visitor 130'!$C$8:$C$17)&gt;0)*(IF(ISNUMBER('Test 3 visitor 130'!$B$8:$B$17),'Test 3 visitor 130'!$B$8:$B$17,'Test 3 visitor 130'!$E$4)&lt;=A33)*(IF(ISNUMBER('Test 3 visitor 130'!$C$8:$C$17),'Test 3 visitor 130'!$C$8:$C$17,'Test 3 visitor 130'!$F$4)&gt;=A33))&gt;0,1,0))</f>
        <v/>
      </c>
      <c r="C33">
        <f>IF(B33=0,0,IF(SUMPRODUCT((ISNUMBER('Test 3 visitor 130'!$B$8:$B$17)+ISNUMBER('Test 3 visitor 130'!$C$8:$C$17)&gt;0)*(ISNUMBER('Test 3 visitor 130'!$B$8:$B$17)*('Test 3 visitor 130'!$B$8:$B$17=A33)+ISNUMBER('Test 3 visitor 130'!$C$8:$C$17)*('Test 3 visitor 130'!$C$8:$C$17=A33)&gt;0))&gt;0,0,1))</f>
        <v/>
      </c>
      <c r="D33">
        <f>SUM(B$2:B33)</f>
        <v/>
      </c>
      <c r="E33">
        <f>SUM(C$2:C33)</f>
        <v/>
      </c>
    </row>
    <row r="34">
      <c r="A34" s="9">
        <f>IF(ISNUMBER('Test 3 visitor 130'!$E$4),IF('Test 3 visitor 130'!$E$4+32&lt;='Test 3 visitor 130'!$F$4,'Test 3 visitor 130'!$E$4+32,""),"")</f>
        <v/>
      </c>
      <c r="B34">
        <f>IF(A34="",0,IF(SUMPRODUCT((ISNUMBER('Test 3 visitor 130'!$B$8:$B$17)+ISNUMBER('Test 3 visitor 130'!$C$8:$C$17)&gt;0)*(IF(ISNUMBER('Test 3 visitor 130'!$B$8:$B$17),'Test 3 visitor 130'!$B$8:$B$17,'Test 3 visitor 130'!$E$4)&lt;=A34)*(IF(ISNUMBER('Test 3 visitor 130'!$C$8:$C$17),'Test 3 visitor 130'!$C$8:$C$17,'Test 3 visitor 130'!$F$4)&gt;=A34))&gt;0,1,0))</f>
        <v/>
      </c>
      <c r="C34">
        <f>IF(B34=0,0,IF(SUMPRODUCT((ISNUMBER('Test 3 visitor 130'!$B$8:$B$17)+ISNUMBER('Test 3 visitor 130'!$C$8:$C$17)&gt;0)*(ISNUMBER('Test 3 visitor 130'!$B$8:$B$17)*('Test 3 visitor 130'!$B$8:$B$17=A34)+ISNUMBER('Test 3 visitor 130'!$C$8:$C$17)*('Test 3 visitor 130'!$C$8:$C$17=A34)&gt;0))&gt;0,0,1))</f>
        <v/>
      </c>
      <c r="D34">
        <f>SUM(B$2:B34)</f>
        <v/>
      </c>
      <c r="E34">
        <f>SUM(C$2:C34)</f>
        <v/>
      </c>
    </row>
    <row r="35">
      <c r="A35" s="9">
        <f>IF(ISNUMBER('Test 3 visitor 130'!$E$4),IF('Test 3 visitor 130'!$E$4+33&lt;='Test 3 visitor 130'!$F$4,'Test 3 visitor 130'!$E$4+33,""),"")</f>
        <v/>
      </c>
      <c r="B35">
        <f>IF(A35="",0,IF(SUMPRODUCT((ISNUMBER('Test 3 visitor 130'!$B$8:$B$17)+ISNUMBER('Test 3 visitor 130'!$C$8:$C$17)&gt;0)*(IF(ISNUMBER('Test 3 visitor 130'!$B$8:$B$17),'Test 3 visitor 130'!$B$8:$B$17,'Test 3 visitor 130'!$E$4)&lt;=A35)*(IF(ISNUMBER('Test 3 visitor 130'!$C$8:$C$17),'Test 3 visitor 130'!$C$8:$C$17,'Test 3 visitor 130'!$F$4)&gt;=A35))&gt;0,1,0))</f>
        <v/>
      </c>
      <c r="C35">
        <f>IF(B35=0,0,IF(SUMPRODUCT((ISNUMBER('Test 3 visitor 130'!$B$8:$B$17)+ISNUMBER('Test 3 visitor 130'!$C$8:$C$17)&gt;0)*(ISNUMBER('Test 3 visitor 130'!$B$8:$B$17)*('Test 3 visitor 130'!$B$8:$B$17=A35)+ISNUMBER('Test 3 visitor 130'!$C$8:$C$17)*('Test 3 visitor 130'!$C$8:$C$17=A35)&gt;0))&gt;0,0,1))</f>
        <v/>
      </c>
      <c r="D35">
        <f>SUM(B$2:B35)</f>
        <v/>
      </c>
      <c r="E35">
        <f>SUM(C$2:C35)</f>
        <v/>
      </c>
    </row>
    <row r="36">
      <c r="A36" s="9">
        <f>IF(ISNUMBER('Test 3 visitor 130'!$E$4),IF('Test 3 visitor 130'!$E$4+34&lt;='Test 3 visitor 130'!$F$4,'Test 3 visitor 130'!$E$4+34,""),"")</f>
        <v/>
      </c>
      <c r="B36">
        <f>IF(A36="",0,IF(SUMPRODUCT((ISNUMBER('Test 3 visitor 130'!$B$8:$B$17)+ISNUMBER('Test 3 visitor 130'!$C$8:$C$17)&gt;0)*(IF(ISNUMBER('Test 3 visitor 130'!$B$8:$B$17),'Test 3 visitor 130'!$B$8:$B$17,'Test 3 visitor 130'!$E$4)&lt;=A36)*(IF(ISNUMBER('Test 3 visitor 130'!$C$8:$C$17),'Test 3 visitor 130'!$C$8:$C$17,'Test 3 visitor 130'!$F$4)&gt;=A36))&gt;0,1,0))</f>
        <v/>
      </c>
      <c r="C36">
        <f>IF(B36=0,0,IF(SUMPRODUCT((ISNUMBER('Test 3 visitor 130'!$B$8:$B$17)+ISNUMBER('Test 3 visitor 130'!$C$8:$C$17)&gt;0)*(ISNUMBER('Test 3 visitor 130'!$B$8:$B$17)*('Test 3 visitor 130'!$B$8:$B$17=A36)+ISNUMBER('Test 3 visitor 130'!$C$8:$C$17)*('Test 3 visitor 130'!$C$8:$C$17=A36)&gt;0))&gt;0,0,1))</f>
        <v/>
      </c>
      <c r="D36">
        <f>SUM(B$2:B36)</f>
        <v/>
      </c>
      <c r="E36">
        <f>SUM(C$2:C36)</f>
        <v/>
      </c>
    </row>
    <row r="37">
      <c r="A37" s="9">
        <f>IF(ISNUMBER('Test 3 visitor 130'!$E$4),IF('Test 3 visitor 130'!$E$4+35&lt;='Test 3 visitor 130'!$F$4,'Test 3 visitor 130'!$E$4+35,""),"")</f>
        <v/>
      </c>
      <c r="B37">
        <f>IF(A37="",0,IF(SUMPRODUCT((ISNUMBER('Test 3 visitor 130'!$B$8:$B$17)+ISNUMBER('Test 3 visitor 130'!$C$8:$C$17)&gt;0)*(IF(ISNUMBER('Test 3 visitor 130'!$B$8:$B$17),'Test 3 visitor 130'!$B$8:$B$17,'Test 3 visitor 130'!$E$4)&lt;=A37)*(IF(ISNUMBER('Test 3 visitor 130'!$C$8:$C$17),'Test 3 visitor 130'!$C$8:$C$17,'Test 3 visitor 130'!$F$4)&gt;=A37))&gt;0,1,0))</f>
        <v/>
      </c>
      <c r="C37">
        <f>IF(B37=0,0,IF(SUMPRODUCT((ISNUMBER('Test 3 visitor 130'!$B$8:$B$17)+ISNUMBER('Test 3 visitor 130'!$C$8:$C$17)&gt;0)*(ISNUMBER('Test 3 visitor 130'!$B$8:$B$17)*('Test 3 visitor 130'!$B$8:$B$17=A37)+ISNUMBER('Test 3 visitor 130'!$C$8:$C$17)*('Test 3 visitor 130'!$C$8:$C$17=A37)&gt;0))&gt;0,0,1))</f>
        <v/>
      </c>
      <c r="D37">
        <f>SUM(B$2:B37)</f>
        <v/>
      </c>
      <c r="E37">
        <f>SUM(C$2:C37)</f>
        <v/>
      </c>
    </row>
    <row r="38">
      <c r="A38" s="9">
        <f>IF(ISNUMBER('Test 3 visitor 130'!$E$4),IF('Test 3 visitor 130'!$E$4+36&lt;='Test 3 visitor 130'!$F$4,'Test 3 visitor 130'!$E$4+36,""),"")</f>
        <v/>
      </c>
      <c r="B38">
        <f>IF(A38="",0,IF(SUMPRODUCT((ISNUMBER('Test 3 visitor 130'!$B$8:$B$17)+ISNUMBER('Test 3 visitor 130'!$C$8:$C$17)&gt;0)*(IF(ISNUMBER('Test 3 visitor 130'!$B$8:$B$17),'Test 3 visitor 130'!$B$8:$B$17,'Test 3 visitor 130'!$E$4)&lt;=A38)*(IF(ISNUMBER('Test 3 visitor 130'!$C$8:$C$17),'Test 3 visitor 130'!$C$8:$C$17,'Test 3 visitor 130'!$F$4)&gt;=A38))&gt;0,1,0))</f>
        <v/>
      </c>
      <c r="C38">
        <f>IF(B38=0,0,IF(SUMPRODUCT((ISNUMBER('Test 3 visitor 130'!$B$8:$B$17)+ISNUMBER('Test 3 visitor 130'!$C$8:$C$17)&gt;0)*(ISNUMBER('Test 3 visitor 130'!$B$8:$B$17)*('Test 3 visitor 130'!$B$8:$B$17=A38)+ISNUMBER('Test 3 visitor 130'!$C$8:$C$17)*('Test 3 visitor 130'!$C$8:$C$17=A38)&gt;0))&gt;0,0,1))</f>
        <v/>
      </c>
      <c r="D38">
        <f>SUM(B$2:B38)</f>
        <v/>
      </c>
      <c r="E38">
        <f>SUM(C$2:C38)</f>
        <v/>
      </c>
    </row>
    <row r="39">
      <c r="A39" s="9">
        <f>IF(ISNUMBER('Test 3 visitor 130'!$E$4),IF('Test 3 visitor 130'!$E$4+37&lt;='Test 3 visitor 130'!$F$4,'Test 3 visitor 130'!$E$4+37,""),"")</f>
        <v/>
      </c>
      <c r="B39">
        <f>IF(A39="",0,IF(SUMPRODUCT((ISNUMBER('Test 3 visitor 130'!$B$8:$B$17)+ISNUMBER('Test 3 visitor 130'!$C$8:$C$17)&gt;0)*(IF(ISNUMBER('Test 3 visitor 130'!$B$8:$B$17),'Test 3 visitor 130'!$B$8:$B$17,'Test 3 visitor 130'!$E$4)&lt;=A39)*(IF(ISNUMBER('Test 3 visitor 130'!$C$8:$C$17),'Test 3 visitor 130'!$C$8:$C$17,'Test 3 visitor 130'!$F$4)&gt;=A39))&gt;0,1,0))</f>
        <v/>
      </c>
      <c r="C39">
        <f>IF(B39=0,0,IF(SUMPRODUCT((ISNUMBER('Test 3 visitor 130'!$B$8:$B$17)+ISNUMBER('Test 3 visitor 130'!$C$8:$C$17)&gt;0)*(ISNUMBER('Test 3 visitor 130'!$B$8:$B$17)*('Test 3 visitor 130'!$B$8:$B$17=A39)+ISNUMBER('Test 3 visitor 130'!$C$8:$C$17)*('Test 3 visitor 130'!$C$8:$C$17=A39)&gt;0))&gt;0,0,1))</f>
        <v/>
      </c>
      <c r="D39">
        <f>SUM(B$2:B39)</f>
        <v/>
      </c>
      <c r="E39">
        <f>SUM(C$2:C39)</f>
        <v/>
      </c>
    </row>
    <row r="40">
      <c r="A40" s="9">
        <f>IF(ISNUMBER('Test 3 visitor 130'!$E$4),IF('Test 3 visitor 130'!$E$4+38&lt;='Test 3 visitor 130'!$F$4,'Test 3 visitor 130'!$E$4+38,""),"")</f>
        <v/>
      </c>
      <c r="B40">
        <f>IF(A40="",0,IF(SUMPRODUCT((ISNUMBER('Test 3 visitor 130'!$B$8:$B$17)+ISNUMBER('Test 3 visitor 130'!$C$8:$C$17)&gt;0)*(IF(ISNUMBER('Test 3 visitor 130'!$B$8:$B$17),'Test 3 visitor 130'!$B$8:$B$17,'Test 3 visitor 130'!$E$4)&lt;=A40)*(IF(ISNUMBER('Test 3 visitor 130'!$C$8:$C$17),'Test 3 visitor 130'!$C$8:$C$17,'Test 3 visitor 130'!$F$4)&gt;=A40))&gt;0,1,0))</f>
        <v/>
      </c>
      <c r="C40">
        <f>IF(B40=0,0,IF(SUMPRODUCT((ISNUMBER('Test 3 visitor 130'!$B$8:$B$17)+ISNUMBER('Test 3 visitor 130'!$C$8:$C$17)&gt;0)*(ISNUMBER('Test 3 visitor 130'!$B$8:$B$17)*('Test 3 visitor 130'!$B$8:$B$17=A40)+ISNUMBER('Test 3 visitor 130'!$C$8:$C$17)*('Test 3 visitor 130'!$C$8:$C$17=A40)&gt;0))&gt;0,0,1))</f>
        <v/>
      </c>
      <c r="D40">
        <f>SUM(B$2:B40)</f>
        <v/>
      </c>
      <c r="E40">
        <f>SUM(C$2:C40)</f>
        <v/>
      </c>
    </row>
    <row r="41">
      <c r="A41" s="9">
        <f>IF(ISNUMBER('Test 3 visitor 130'!$E$4),IF('Test 3 visitor 130'!$E$4+39&lt;='Test 3 visitor 130'!$F$4,'Test 3 visitor 130'!$E$4+39,""),"")</f>
        <v/>
      </c>
      <c r="B41">
        <f>IF(A41="",0,IF(SUMPRODUCT((ISNUMBER('Test 3 visitor 130'!$B$8:$B$17)+ISNUMBER('Test 3 visitor 130'!$C$8:$C$17)&gt;0)*(IF(ISNUMBER('Test 3 visitor 130'!$B$8:$B$17),'Test 3 visitor 130'!$B$8:$B$17,'Test 3 visitor 130'!$E$4)&lt;=A41)*(IF(ISNUMBER('Test 3 visitor 130'!$C$8:$C$17),'Test 3 visitor 130'!$C$8:$C$17,'Test 3 visitor 130'!$F$4)&gt;=A41))&gt;0,1,0))</f>
        <v/>
      </c>
      <c r="C41">
        <f>IF(B41=0,0,IF(SUMPRODUCT((ISNUMBER('Test 3 visitor 130'!$B$8:$B$17)+ISNUMBER('Test 3 visitor 130'!$C$8:$C$17)&gt;0)*(ISNUMBER('Test 3 visitor 130'!$B$8:$B$17)*('Test 3 visitor 130'!$B$8:$B$17=A41)+ISNUMBER('Test 3 visitor 130'!$C$8:$C$17)*('Test 3 visitor 130'!$C$8:$C$17=A41)&gt;0))&gt;0,0,1))</f>
        <v/>
      </c>
      <c r="D41">
        <f>SUM(B$2:B41)</f>
        <v/>
      </c>
      <c r="E41">
        <f>SUM(C$2:C41)</f>
        <v/>
      </c>
    </row>
    <row r="42">
      <c r="A42" s="9">
        <f>IF(ISNUMBER('Test 3 visitor 130'!$E$4),IF('Test 3 visitor 130'!$E$4+40&lt;='Test 3 visitor 130'!$F$4,'Test 3 visitor 130'!$E$4+40,""),"")</f>
        <v/>
      </c>
      <c r="B42">
        <f>IF(A42="",0,IF(SUMPRODUCT((ISNUMBER('Test 3 visitor 130'!$B$8:$B$17)+ISNUMBER('Test 3 visitor 130'!$C$8:$C$17)&gt;0)*(IF(ISNUMBER('Test 3 visitor 130'!$B$8:$B$17),'Test 3 visitor 130'!$B$8:$B$17,'Test 3 visitor 130'!$E$4)&lt;=A42)*(IF(ISNUMBER('Test 3 visitor 130'!$C$8:$C$17),'Test 3 visitor 130'!$C$8:$C$17,'Test 3 visitor 130'!$F$4)&gt;=A42))&gt;0,1,0))</f>
        <v/>
      </c>
      <c r="C42">
        <f>IF(B42=0,0,IF(SUMPRODUCT((ISNUMBER('Test 3 visitor 130'!$B$8:$B$17)+ISNUMBER('Test 3 visitor 130'!$C$8:$C$17)&gt;0)*(ISNUMBER('Test 3 visitor 130'!$B$8:$B$17)*('Test 3 visitor 130'!$B$8:$B$17=A42)+ISNUMBER('Test 3 visitor 130'!$C$8:$C$17)*('Test 3 visitor 130'!$C$8:$C$17=A42)&gt;0))&gt;0,0,1))</f>
        <v/>
      </c>
      <c r="D42">
        <f>SUM(B$2:B42)</f>
        <v/>
      </c>
      <c r="E42">
        <f>SUM(C$2:C42)</f>
        <v/>
      </c>
    </row>
    <row r="43">
      <c r="A43" s="9">
        <f>IF(ISNUMBER('Test 3 visitor 130'!$E$4),IF('Test 3 visitor 130'!$E$4+41&lt;='Test 3 visitor 130'!$F$4,'Test 3 visitor 130'!$E$4+41,""),"")</f>
        <v/>
      </c>
      <c r="B43">
        <f>IF(A43="",0,IF(SUMPRODUCT((ISNUMBER('Test 3 visitor 130'!$B$8:$B$17)+ISNUMBER('Test 3 visitor 130'!$C$8:$C$17)&gt;0)*(IF(ISNUMBER('Test 3 visitor 130'!$B$8:$B$17),'Test 3 visitor 130'!$B$8:$B$17,'Test 3 visitor 130'!$E$4)&lt;=A43)*(IF(ISNUMBER('Test 3 visitor 130'!$C$8:$C$17),'Test 3 visitor 130'!$C$8:$C$17,'Test 3 visitor 130'!$F$4)&gt;=A43))&gt;0,1,0))</f>
        <v/>
      </c>
      <c r="C43">
        <f>IF(B43=0,0,IF(SUMPRODUCT((ISNUMBER('Test 3 visitor 130'!$B$8:$B$17)+ISNUMBER('Test 3 visitor 130'!$C$8:$C$17)&gt;0)*(ISNUMBER('Test 3 visitor 130'!$B$8:$B$17)*('Test 3 visitor 130'!$B$8:$B$17=A43)+ISNUMBER('Test 3 visitor 130'!$C$8:$C$17)*('Test 3 visitor 130'!$C$8:$C$17=A43)&gt;0))&gt;0,0,1))</f>
        <v/>
      </c>
      <c r="D43">
        <f>SUM(B$2:B43)</f>
        <v/>
      </c>
      <c r="E43">
        <f>SUM(C$2:C43)</f>
        <v/>
      </c>
    </row>
    <row r="44">
      <c r="A44" s="9">
        <f>IF(ISNUMBER('Test 3 visitor 130'!$E$4),IF('Test 3 visitor 130'!$E$4+42&lt;='Test 3 visitor 130'!$F$4,'Test 3 visitor 130'!$E$4+42,""),"")</f>
        <v/>
      </c>
      <c r="B44">
        <f>IF(A44="",0,IF(SUMPRODUCT((ISNUMBER('Test 3 visitor 130'!$B$8:$B$17)+ISNUMBER('Test 3 visitor 130'!$C$8:$C$17)&gt;0)*(IF(ISNUMBER('Test 3 visitor 130'!$B$8:$B$17),'Test 3 visitor 130'!$B$8:$B$17,'Test 3 visitor 130'!$E$4)&lt;=A44)*(IF(ISNUMBER('Test 3 visitor 130'!$C$8:$C$17),'Test 3 visitor 130'!$C$8:$C$17,'Test 3 visitor 130'!$F$4)&gt;=A44))&gt;0,1,0))</f>
        <v/>
      </c>
      <c r="C44">
        <f>IF(B44=0,0,IF(SUMPRODUCT((ISNUMBER('Test 3 visitor 130'!$B$8:$B$17)+ISNUMBER('Test 3 visitor 130'!$C$8:$C$17)&gt;0)*(ISNUMBER('Test 3 visitor 130'!$B$8:$B$17)*('Test 3 visitor 130'!$B$8:$B$17=A44)+ISNUMBER('Test 3 visitor 130'!$C$8:$C$17)*('Test 3 visitor 130'!$C$8:$C$17=A44)&gt;0))&gt;0,0,1))</f>
        <v/>
      </c>
      <c r="D44">
        <f>SUM(B$2:B44)</f>
        <v/>
      </c>
      <c r="E44">
        <f>SUM(C$2:C44)</f>
        <v/>
      </c>
    </row>
    <row r="45">
      <c r="A45" s="9">
        <f>IF(ISNUMBER('Test 3 visitor 130'!$E$4),IF('Test 3 visitor 130'!$E$4+43&lt;='Test 3 visitor 130'!$F$4,'Test 3 visitor 130'!$E$4+43,""),"")</f>
        <v/>
      </c>
      <c r="B45">
        <f>IF(A45="",0,IF(SUMPRODUCT((ISNUMBER('Test 3 visitor 130'!$B$8:$B$17)+ISNUMBER('Test 3 visitor 130'!$C$8:$C$17)&gt;0)*(IF(ISNUMBER('Test 3 visitor 130'!$B$8:$B$17),'Test 3 visitor 130'!$B$8:$B$17,'Test 3 visitor 130'!$E$4)&lt;=A45)*(IF(ISNUMBER('Test 3 visitor 130'!$C$8:$C$17),'Test 3 visitor 130'!$C$8:$C$17,'Test 3 visitor 130'!$F$4)&gt;=A45))&gt;0,1,0))</f>
        <v/>
      </c>
      <c r="C45">
        <f>IF(B45=0,0,IF(SUMPRODUCT((ISNUMBER('Test 3 visitor 130'!$B$8:$B$17)+ISNUMBER('Test 3 visitor 130'!$C$8:$C$17)&gt;0)*(ISNUMBER('Test 3 visitor 130'!$B$8:$B$17)*('Test 3 visitor 130'!$B$8:$B$17=A45)+ISNUMBER('Test 3 visitor 130'!$C$8:$C$17)*('Test 3 visitor 130'!$C$8:$C$17=A45)&gt;0))&gt;0,0,1))</f>
        <v/>
      </c>
      <c r="D45">
        <f>SUM(B$2:B45)</f>
        <v/>
      </c>
      <c r="E45">
        <f>SUM(C$2:C45)</f>
        <v/>
      </c>
    </row>
    <row r="46">
      <c r="A46" s="9">
        <f>IF(ISNUMBER('Test 3 visitor 130'!$E$4),IF('Test 3 visitor 130'!$E$4+44&lt;='Test 3 visitor 130'!$F$4,'Test 3 visitor 130'!$E$4+44,""),"")</f>
        <v/>
      </c>
      <c r="B46">
        <f>IF(A46="",0,IF(SUMPRODUCT((ISNUMBER('Test 3 visitor 130'!$B$8:$B$17)+ISNUMBER('Test 3 visitor 130'!$C$8:$C$17)&gt;0)*(IF(ISNUMBER('Test 3 visitor 130'!$B$8:$B$17),'Test 3 visitor 130'!$B$8:$B$17,'Test 3 visitor 130'!$E$4)&lt;=A46)*(IF(ISNUMBER('Test 3 visitor 130'!$C$8:$C$17),'Test 3 visitor 130'!$C$8:$C$17,'Test 3 visitor 130'!$F$4)&gt;=A46))&gt;0,1,0))</f>
        <v/>
      </c>
      <c r="C46">
        <f>IF(B46=0,0,IF(SUMPRODUCT((ISNUMBER('Test 3 visitor 130'!$B$8:$B$17)+ISNUMBER('Test 3 visitor 130'!$C$8:$C$17)&gt;0)*(ISNUMBER('Test 3 visitor 130'!$B$8:$B$17)*('Test 3 visitor 130'!$B$8:$B$17=A46)+ISNUMBER('Test 3 visitor 130'!$C$8:$C$17)*('Test 3 visitor 130'!$C$8:$C$17=A46)&gt;0))&gt;0,0,1))</f>
        <v/>
      </c>
      <c r="D46">
        <f>SUM(B$2:B46)</f>
        <v/>
      </c>
      <c r="E46">
        <f>SUM(C$2:C46)</f>
        <v/>
      </c>
    </row>
    <row r="47">
      <c r="A47" s="9">
        <f>IF(ISNUMBER('Test 3 visitor 130'!$E$4),IF('Test 3 visitor 130'!$E$4+45&lt;='Test 3 visitor 130'!$F$4,'Test 3 visitor 130'!$E$4+45,""),"")</f>
        <v/>
      </c>
      <c r="B47">
        <f>IF(A47="",0,IF(SUMPRODUCT((ISNUMBER('Test 3 visitor 130'!$B$8:$B$17)+ISNUMBER('Test 3 visitor 130'!$C$8:$C$17)&gt;0)*(IF(ISNUMBER('Test 3 visitor 130'!$B$8:$B$17),'Test 3 visitor 130'!$B$8:$B$17,'Test 3 visitor 130'!$E$4)&lt;=A47)*(IF(ISNUMBER('Test 3 visitor 130'!$C$8:$C$17),'Test 3 visitor 130'!$C$8:$C$17,'Test 3 visitor 130'!$F$4)&gt;=A47))&gt;0,1,0))</f>
        <v/>
      </c>
      <c r="C47">
        <f>IF(B47=0,0,IF(SUMPRODUCT((ISNUMBER('Test 3 visitor 130'!$B$8:$B$17)+ISNUMBER('Test 3 visitor 130'!$C$8:$C$17)&gt;0)*(ISNUMBER('Test 3 visitor 130'!$B$8:$B$17)*('Test 3 visitor 130'!$B$8:$B$17=A47)+ISNUMBER('Test 3 visitor 130'!$C$8:$C$17)*('Test 3 visitor 130'!$C$8:$C$17=A47)&gt;0))&gt;0,0,1))</f>
        <v/>
      </c>
      <c r="D47">
        <f>SUM(B$2:B47)</f>
        <v/>
      </c>
      <c r="E47">
        <f>SUM(C$2:C47)</f>
        <v/>
      </c>
    </row>
    <row r="48">
      <c r="A48" s="9">
        <f>IF(ISNUMBER('Test 3 visitor 130'!$E$4),IF('Test 3 visitor 130'!$E$4+46&lt;='Test 3 visitor 130'!$F$4,'Test 3 visitor 130'!$E$4+46,""),"")</f>
        <v/>
      </c>
      <c r="B48">
        <f>IF(A48="",0,IF(SUMPRODUCT((ISNUMBER('Test 3 visitor 130'!$B$8:$B$17)+ISNUMBER('Test 3 visitor 130'!$C$8:$C$17)&gt;0)*(IF(ISNUMBER('Test 3 visitor 130'!$B$8:$B$17),'Test 3 visitor 130'!$B$8:$B$17,'Test 3 visitor 130'!$E$4)&lt;=A48)*(IF(ISNUMBER('Test 3 visitor 130'!$C$8:$C$17),'Test 3 visitor 130'!$C$8:$C$17,'Test 3 visitor 130'!$F$4)&gt;=A48))&gt;0,1,0))</f>
        <v/>
      </c>
      <c r="C48">
        <f>IF(B48=0,0,IF(SUMPRODUCT((ISNUMBER('Test 3 visitor 130'!$B$8:$B$17)+ISNUMBER('Test 3 visitor 130'!$C$8:$C$17)&gt;0)*(ISNUMBER('Test 3 visitor 130'!$B$8:$B$17)*('Test 3 visitor 130'!$B$8:$B$17=A48)+ISNUMBER('Test 3 visitor 130'!$C$8:$C$17)*('Test 3 visitor 130'!$C$8:$C$17=A48)&gt;0))&gt;0,0,1))</f>
        <v/>
      </c>
      <c r="D48">
        <f>SUM(B$2:B48)</f>
        <v/>
      </c>
      <c r="E48">
        <f>SUM(C$2:C48)</f>
        <v/>
      </c>
    </row>
    <row r="49">
      <c r="A49" s="9">
        <f>IF(ISNUMBER('Test 3 visitor 130'!$E$4),IF('Test 3 visitor 130'!$E$4+47&lt;='Test 3 visitor 130'!$F$4,'Test 3 visitor 130'!$E$4+47,""),"")</f>
        <v/>
      </c>
      <c r="B49">
        <f>IF(A49="",0,IF(SUMPRODUCT((ISNUMBER('Test 3 visitor 130'!$B$8:$B$17)+ISNUMBER('Test 3 visitor 130'!$C$8:$C$17)&gt;0)*(IF(ISNUMBER('Test 3 visitor 130'!$B$8:$B$17),'Test 3 visitor 130'!$B$8:$B$17,'Test 3 visitor 130'!$E$4)&lt;=A49)*(IF(ISNUMBER('Test 3 visitor 130'!$C$8:$C$17),'Test 3 visitor 130'!$C$8:$C$17,'Test 3 visitor 130'!$F$4)&gt;=A49))&gt;0,1,0))</f>
        <v/>
      </c>
      <c r="C49">
        <f>IF(B49=0,0,IF(SUMPRODUCT((ISNUMBER('Test 3 visitor 130'!$B$8:$B$17)+ISNUMBER('Test 3 visitor 130'!$C$8:$C$17)&gt;0)*(ISNUMBER('Test 3 visitor 130'!$B$8:$B$17)*('Test 3 visitor 130'!$B$8:$B$17=A49)+ISNUMBER('Test 3 visitor 130'!$C$8:$C$17)*('Test 3 visitor 130'!$C$8:$C$17=A49)&gt;0))&gt;0,0,1))</f>
        <v/>
      </c>
      <c r="D49">
        <f>SUM(B$2:B49)</f>
        <v/>
      </c>
      <c r="E49">
        <f>SUM(C$2:C49)</f>
        <v/>
      </c>
    </row>
    <row r="50">
      <c r="A50" s="9">
        <f>IF(ISNUMBER('Test 3 visitor 130'!$E$4),IF('Test 3 visitor 130'!$E$4+48&lt;='Test 3 visitor 130'!$F$4,'Test 3 visitor 130'!$E$4+48,""),"")</f>
        <v/>
      </c>
      <c r="B50">
        <f>IF(A50="",0,IF(SUMPRODUCT((ISNUMBER('Test 3 visitor 130'!$B$8:$B$17)+ISNUMBER('Test 3 visitor 130'!$C$8:$C$17)&gt;0)*(IF(ISNUMBER('Test 3 visitor 130'!$B$8:$B$17),'Test 3 visitor 130'!$B$8:$B$17,'Test 3 visitor 130'!$E$4)&lt;=A50)*(IF(ISNUMBER('Test 3 visitor 130'!$C$8:$C$17),'Test 3 visitor 130'!$C$8:$C$17,'Test 3 visitor 130'!$F$4)&gt;=A50))&gt;0,1,0))</f>
        <v/>
      </c>
      <c r="C50">
        <f>IF(B50=0,0,IF(SUMPRODUCT((ISNUMBER('Test 3 visitor 130'!$B$8:$B$17)+ISNUMBER('Test 3 visitor 130'!$C$8:$C$17)&gt;0)*(ISNUMBER('Test 3 visitor 130'!$B$8:$B$17)*('Test 3 visitor 130'!$B$8:$B$17=A50)+ISNUMBER('Test 3 visitor 130'!$C$8:$C$17)*('Test 3 visitor 130'!$C$8:$C$17=A50)&gt;0))&gt;0,0,1))</f>
        <v/>
      </c>
      <c r="D50">
        <f>SUM(B$2:B50)</f>
        <v/>
      </c>
      <c r="E50">
        <f>SUM(C$2:C50)</f>
        <v/>
      </c>
    </row>
    <row r="51">
      <c r="A51" s="9">
        <f>IF(ISNUMBER('Test 3 visitor 130'!$E$4),IF('Test 3 visitor 130'!$E$4+49&lt;='Test 3 visitor 130'!$F$4,'Test 3 visitor 130'!$E$4+49,""),"")</f>
        <v/>
      </c>
      <c r="B51">
        <f>IF(A51="",0,IF(SUMPRODUCT((ISNUMBER('Test 3 visitor 130'!$B$8:$B$17)+ISNUMBER('Test 3 visitor 130'!$C$8:$C$17)&gt;0)*(IF(ISNUMBER('Test 3 visitor 130'!$B$8:$B$17),'Test 3 visitor 130'!$B$8:$B$17,'Test 3 visitor 130'!$E$4)&lt;=A51)*(IF(ISNUMBER('Test 3 visitor 130'!$C$8:$C$17),'Test 3 visitor 130'!$C$8:$C$17,'Test 3 visitor 130'!$F$4)&gt;=A51))&gt;0,1,0))</f>
        <v/>
      </c>
      <c r="C51">
        <f>IF(B51=0,0,IF(SUMPRODUCT((ISNUMBER('Test 3 visitor 130'!$B$8:$B$17)+ISNUMBER('Test 3 visitor 130'!$C$8:$C$17)&gt;0)*(ISNUMBER('Test 3 visitor 130'!$B$8:$B$17)*('Test 3 visitor 130'!$B$8:$B$17=A51)+ISNUMBER('Test 3 visitor 130'!$C$8:$C$17)*('Test 3 visitor 130'!$C$8:$C$17=A51)&gt;0))&gt;0,0,1))</f>
        <v/>
      </c>
      <c r="D51">
        <f>SUM(B$2:B51)</f>
        <v/>
      </c>
      <c r="E51">
        <f>SUM(C$2:C51)</f>
        <v/>
      </c>
    </row>
    <row r="52">
      <c r="A52" s="9">
        <f>IF(ISNUMBER('Test 3 visitor 130'!$E$4),IF('Test 3 visitor 130'!$E$4+50&lt;='Test 3 visitor 130'!$F$4,'Test 3 visitor 130'!$E$4+50,""),"")</f>
        <v/>
      </c>
      <c r="B52">
        <f>IF(A52="",0,IF(SUMPRODUCT((ISNUMBER('Test 3 visitor 130'!$B$8:$B$17)+ISNUMBER('Test 3 visitor 130'!$C$8:$C$17)&gt;0)*(IF(ISNUMBER('Test 3 visitor 130'!$B$8:$B$17),'Test 3 visitor 130'!$B$8:$B$17,'Test 3 visitor 130'!$E$4)&lt;=A52)*(IF(ISNUMBER('Test 3 visitor 130'!$C$8:$C$17),'Test 3 visitor 130'!$C$8:$C$17,'Test 3 visitor 130'!$F$4)&gt;=A52))&gt;0,1,0))</f>
        <v/>
      </c>
      <c r="C52">
        <f>IF(B52=0,0,IF(SUMPRODUCT((ISNUMBER('Test 3 visitor 130'!$B$8:$B$17)+ISNUMBER('Test 3 visitor 130'!$C$8:$C$17)&gt;0)*(ISNUMBER('Test 3 visitor 130'!$B$8:$B$17)*('Test 3 visitor 130'!$B$8:$B$17=A52)+ISNUMBER('Test 3 visitor 130'!$C$8:$C$17)*('Test 3 visitor 130'!$C$8:$C$17=A52)&gt;0))&gt;0,0,1))</f>
        <v/>
      </c>
      <c r="D52">
        <f>SUM(B$2:B52)</f>
        <v/>
      </c>
      <c r="E52">
        <f>SUM(C$2:C52)</f>
        <v/>
      </c>
    </row>
    <row r="53">
      <c r="A53" s="9">
        <f>IF(ISNUMBER('Test 3 visitor 130'!$E$4),IF('Test 3 visitor 130'!$E$4+51&lt;='Test 3 visitor 130'!$F$4,'Test 3 visitor 130'!$E$4+51,""),"")</f>
        <v/>
      </c>
      <c r="B53">
        <f>IF(A53="",0,IF(SUMPRODUCT((ISNUMBER('Test 3 visitor 130'!$B$8:$B$17)+ISNUMBER('Test 3 visitor 130'!$C$8:$C$17)&gt;0)*(IF(ISNUMBER('Test 3 visitor 130'!$B$8:$B$17),'Test 3 visitor 130'!$B$8:$B$17,'Test 3 visitor 130'!$E$4)&lt;=A53)*(IF(ISNUMBER('Test 3 visitor 130'!$C$8:$C$17),'Test 3 visitor 130'!$C$8:$C$17,'Test 3 visitor 130'!$F$4)&gt;=A53))&gt;0,1,0))</f>
        <v/>
      </c>
      <c r="C53">
        <f>IF(B53=0,0,IF(SUMPRODUCT((ISNUMBER('Test 3 visitor 130'!$B$8:$B$17)+ISNUMBER('Test 3 visitor 130'!$C$8:$C$17)&gt;0)*(ISNUMBER('Test 3 visitor 130'!$B$8:$B$17)*('Test 3 visitor 130'!$B$8:$B$17=A53)+ISNUMBER('Test 3 visitor 130'!$C$8:$C$17)*('Test 3 visitor 130'!$C$8:$C$17=A53)&gt;0))&gt;0,0,1))</f>
        <v/>
      </c>
      <c r="D53">
        <f>SUM(B$2:B53)</f>
        <v/>
      </c>
      <c r="E53">
        <f>SUM(C$2:C53)</f>
        <v/>
      </c>
    </row>
    <row r="54">
      <c r="A54" s="9">
        <f>IF(ISNUMBER('Test 3 visitor 130'!$E$4),IF('Test 3 visitor 130'!$E$4+52&lt;='Test 3 visitor 130'!$F$4,'Test 3 visitor 130'!$E$4+52,""),"")</f>
        <v/>
      </c>
      <c r="B54">
        <f>IF(A54="",0,IF(SUMPRODUCT((ISNUMBER('Test 3 visitor 130'!$B$8:$B$17)+ISNUMBER('Test 3 visitor 130'!$C$8:$C$17)&gt;0)*(IF(ISNUMBER('Test 3 visitor 130'!$B$8:$B$17),'Test 3 visitor 130'!$B$8:$B$17,'Test 3 visitor 130'!$E$4)&lt;=A54)*(IF(ISNUMBER('Test 3 visitor 130'!$C$8:$C$17),'Test 3 visitor 130'!$C$8:$C$17,'Test 3 visitor 130'!$F$4)&gt;=A54))&gt;0,1,0))</f>
        <v/>
      </c>
      <c r="C54">
        <f>IF(B54=0,0,IF(SUMPRODUCT((ISNUMBER('Test 3 visitor 130'!$B$8:$B$17)+ISNUMBER('Test 3 visitor 130'!$C$8:$C$17)&gt;0)*(ISNUMBER('Test 3 visitor 130'!$B$8:$B$17)*('Test 3 visitor 130'!$B$8:$B$17=A54)+ISNUMBER('Test 3 visitor 130'!$C$8:$C$17)*('Test 3 visitor 130'!$C$8:$C$17=A54)&gt;0))&gt;0,0,1))</f>
        <v/>
      </c>
      <c r="D54">
        <f>SUM(B$2:B54)</f>
        <v/>
      </c>
      <c r="E54">
        <f>SUM(C$2:C54)</f>
        <v/>
      </c>
    </row>
    <row r="55">
      <c r="A55" s="9">
        <f>IF(ISNUMBER('Test 3 visitor 130'!$E$4),IF('Test 3 visitor 130'!$E$4+53&lt;='Test 3 visitor 130'!$F$4,'Test 3 visitor 130'!$E$4+53,""),"")</f>
        <v/>
      </c>
      <c r="B55">
        <f>IF(A55="",0,IF(SUMPRODUCT((ISNUMBER('Test 3 visitor 130'!$B$8:$B$17)+ISNUMBER('Test 3 visitor 130'!$C$8:$C$17)&gt;0)*(IF(ISNUMBER('Test 3 visitor 130'!$B$8:$B$17),'Test 3 visitor 130'!$B$8:$B$17,'Test 3 visitor 130'!$E$4)&lt;=A55)*(IF(ISNUMBER('Test 3 visitor 130'!$C$8:$C$17),'Test 3 visitor 130'!$C$8:$C$17,'Test 3 visitor 130'!$F$4)&gt;=A55))&gt;0,1,0))</f>
        <v/>
      </c>
      <c r="C55">
        <f>IF(B55=0,0,IF(SUMPRODUCT((ISNUMBER('Test 3 visitor 130'!$B$8:$B$17)+ISNUMBER('Test 3 visitor 130'!$C$8:$C$17)&gt;0)*(ISNUMBER('Test 3 visitor 130'!$B$8:$B$17)*('Test 3 visitor 130'!$B$8:$B$17=A55)+ISNUMBER('Test 3 visitor 130'!$C$8:$C$17)*('Test 3 visitor 130'!$C$8:$C$17=A55)&gt;0))&gt;0,0,1))</f>
        <v/>
      </c>
      <c r="D55">
        <f>SUM(B$2:B55)</f>
        <v/>
      </c>
      <c r="E55">
        <f>SUM(C$2:C55)</f>
        <v/>
      </c>
    </row>
    <row r="56">
      <c r="A56" s="9">
        <f>IF(ISNUMBER('Test 3 visitor 130'!$E$4),IF('Test 3 visitor 130'!$E$4+54&lt;='Test 3 visitor 130'!$F$4,'Test 3 visitor 130'!$E$4+54,""),"")</f>
        <v/>
      </c>
      <c r="B56">
        <f>IF(A56="",0,IF(SUMPRODUCT((ISNUMBER('Test 3 visitor 130'!$B$8:$B$17)+ISNUMBER('Test 3 visitor 130'!$C$8:$C$17)&gt;0)*(IF(ISNUMBER('Test 3 visitor 130'!$B$8:$B$17),'Test 3 visitor 130'!$B$8:$B$17,'Test 3 visitor 130'!$E$4)&lt;=A56)*(IF(ISNUMBER('Test 3 visitor 130'!$C$8:$C$17),'Test 3 visitor 130'!$C$8:$C$17,'Test 3 visitor 130'!$F$4)&gt;=A56))&gt;0,1,0))</f>
        <v/>
      </c>
      <c r="C56">
        <f>IF(B56=0,0,IF(SUMPRODUCT((ISNUMBER('Test 3 visitor 130'!$B$8:$B$17)+ISNUMBER('Test 3 visitor 130'!$C$8:$C$17)&gt;0)*(ISNUMBER('Test 3 visitor 130'!$B$8:$B$17)*('Test 3 visitor 130'!$B$8:$B$17=A56)+ISNUMBER('Test 3 visitor 130'!$C$8:$C$17)*('Test 3 visitor 130'!$C$8:$C$17=A56)&gt;0))&gt;0,0,1))</f>
        <v/>
      </c>
      <c r="D56">
        <f>SUM(B$2:B56)</f>
        <v/>
      </c>
      <c r="E56">
        <f>SUM(C$2:C56)</f>
        <v/>
      </c>
    </row>
    <row r="57">
      <c r="A57" s="9">
        <f>IF(ISNUMBER('Test 3 visitor 130'!$E$4),IF('Test 3 visitor 130'!$E$4+55&lt;='Test 3 visitor 130'!$F$4,'Test 3 visitor 130'!$E$4+55,""),"")</f>
        <v/>
      </c>
      <c r="B57">
        <f>IF(A57="",0,IF(SUMPRODUCT((ISNUMBER('Test 3 visitor 130'!$B$8:$B$17)+ISNUMBER('Test 3 visitor 130'!$C$8:$C$17)&gt;0)*(IF(ISNUMBER('Test 3 visitor 130'!$B$8:$B$17),'Test 3 visitor 130'!$B$8:$B$17,'Test 3 visitor 130'!$E$4)&lt;=A57)*(IF(ISNUMBER('Test 3 visitor 130'!$C$8:$C$17),'Test 3 visitor 130'!$C$8:$C$17,'Test 3 visitor 130'!$F$4)&gt;=A57))&gt;0,1,0))</f>
        <v/>
      </c>
      <c r="C57">
        <f>IF(B57=0,0,IF(SUMPRODUCT((ISNUMBER('Test 3 visitor 130'!$B$8:$B$17)+ISNUMBER('Test 3 visitor 130'!$C$8:$C$17)&gt;0)*(ISNUMBER('Test 3 visitor 130'!$B$8:$B$17)*('Test 3 visitor 130'!$B$8:$B$17=A57)+ISNUMBER('Test 3 visitor 130'!$C$8:$C$17)*('Test 3 visitor 130'!$C$8:$C$17=A57)&gt;0))&gt;0,0,1))</f>
        <v/>
      </c>
      <c r="D57">
        <f>SUM(B$2:B57)</f>
        <v/>
      </c>
      <c r="E57">
        <f>SUM(C$2:C57)</f>
        <v/>
      </c>
    </row>
    <row r="58">
      <c r="A58" s="9">
        <f>IF(ISNUMBER('Test 3 visitor 130'!$E$4),IF('Test 3 visitor 130'!$E$4+56&lt;='Test 3 visitor 130'!$F$4,'Test 3 visitor 130'!$E$4+56,""),"")</f>
        <v/>
      </c>
      <c r="B58">
        <f>IF(A58="",0,IF(SUMPRODUCT((ISNUMBER('Test 3 visitor 130'!$B$8:$B$17)+ISNUMBER('Test 3 visitor 130'!$C$8:$C$17)&gt;0)*(IF(ISNUMBER('Test 3 visitor 130'!$B$8:$B$17),'Test 3 visitor 130'!$B$8:$B$17,'Test 3 visitor 130'!$E$4)&lt;=A58)*(IF(ISNUMBER('Test 3 visitor 130'!$C$8:$C$17),'Test 3 visitor 130'!$C$8:$C$17,'Test 3 visitor 130'!$F$4)&gt;=A58))&gt;0,1,0))</f>
        <v/>
      </c>
      <c r="C58">
        <f>IF(B58=0,0,IF(SUMPRODUCT((ISNUMBER('Test 3 visitor 130'!$B$8:$B$17)+ISNUMBER('Test 3 visitor 130'!$C$8:$C$17)&gt;0)*(ISNUMBER('Test 3 visitor 130'!$B$8:$B$17)*('Test 3 visitor 130'!$B$8:$B$17=A58)+ISNUMBER('Test 3 visitor 130'!$C$8:$C$17)*('Test 3 visitor 130'!$C$8:$C$17=A58)&gt;0))&gt;0,0,1))</f>
        <v/>
      </c>
      <c r="D58">
        <f>SUM(B$2:B58)</f>
        <v/>
      </c>
      <c r="E58">
        <f>SUM(C$2:C58)</f>
        <v/>
      </c>
    </row>
    <row r="59">
      <c r="A59" s="9">
        <f>IF(ISNUMBER('Test 3 visitor 130'!$E$4),IF('Test 3 visitor 130'!$E$4+57&lt;='Test 3 visitor 130'!$F$4,'Test 3 visitor 130'!$E$4+57,""),"")</f>
        <v/>
      </c>
      <c r="B59">
        <f>IF(A59="",0,IF(SUMPRODUCT((ISNUMBER('Test 3 visitor 130'!$B$8:$B$17)+ISNUMBER('Test 3 visitor 130'!$C$8:$C$17)&gt;0)*(IF(ISNUMBER('Test 3 visitor 130'!$B$8:$B$17),'Test 3 visitor 130'!$B$8:$B$17,'Test 3 visitor 130'!$E$4)&lt;=A59)*(IF(ISNUMBER('Test 3 visitor 130'!$C$8:$C$17),'Test 3 visitor 130'!$C$8:$C$17,'Test 3 visitor 130'!$F$4)&gt;=A59))&gt;0,1,0))</f>
        <v/>
      </c>
      <c r="C59">
        <f>IF(B59=0,0,IF(SUMPRODUCT((ISNUMBER('Test 3 visitor 130'!$B$8:$B$17)+ISNUMBER('Test 3 visitor 130'!$C$8:$C$17)&gt;0)*(ISNUMBER('Test 3 visitor 130'!$B$8:$B$17)*('Test 3 visitor 130'!$B$8:$B$17=A59)+ISNUMBER('Test 3 visitor 130'!$C$8:$C$17)*('Test 3 visitor 130'!$C$8:$C$17=A59)&gt;0))&gt;0,0,1))</f>
        <v/>
      </c>
      <c r="D59">
        <f>SUM(B$2:B59)</f>
        <v/>
      </c>
      <c r="E59">
        <f>SUM(C$2:C59)</f>
        <v/>
      </c>
    </row>
    <row r="60">
      <c r="A60" s="9">
        <f>IF(ISNUMBER('Test 3 visitor 130'!$E$4),IF('Test 3 visitor 130'!$E$4+58&lt;='Test 3 visitor 130'!$F$4,'Test 3 visitor 130'!$E$4+58,""),"")</f>
        <v/>
      </c>
      <c r="B60">
        <f>IF(A60="",0,IF(SUMPRODUCT((ISNUMBER('Test 3 visitor 130'!$B$8:$B$17)+ISNUMBER('Test 3 visitor 130'!$C$8:$C$17)&gt;0)*(IF(ISNUMBER('Test 3 visitor 130'!$B$8:$B$17),'Test 3 visitor 130'!$B$8:$B$17,'Test 3 visitor 130'!$E$4)&lt;=A60)*(IF(ISNUMBER('Test 3 visitor 130'!$C$8:$C$17),'Test 3 visitor 130'!$C$8:$C$17,'Test 3 visitor 130'!$F$4)&gt;=A60))&gt;0,1,0))</f>
        <v/>
      </c>
      <c r="C60">
        <f>IF(B60=0,0,IF(SUMPRODUCT((ISNUMBER('Test 3 visitor 130'!$B$8:$B$17)+ISNUMBER('Test 3 visitor 130'!$C$8:$C$17)&gt;0)*(ISNUMBER('Test 3 visitor 130'!$B$8:$B$17)*('Test 3 visitor 130'!$B$8:$B$17=A60)+ISNUMBER('Test 3 visitor 130'!$C$8:$C$17)*('Test 3 visitor 130'!$C$8:$C$17=A60)&gt;0))&gt;0,0,1))</f>
        <v/>
      </c>
      <c r="D60">
        <f>SUM(B$2:B60)</f>
        <v/>
      </c>
      <c r="E60">
        <f>SUM(C$2:C60)</f>
        <v/>
      </c>
    </row>
    <row r="61">
      <c r="A61" s="9">
        <f>IF(ISNUMBER('Test 3 visitor 130'!$E$4),IF('Test 3 visitor 130'!$E$4+59&lt;='Test 3 visitor 130'!$F$4,'Test 3 visitor 130'!$E$4+59,""),"")</f>
        <v/>
      </c>
      <c r="B61">
        <f>IF(A61="",0,IF(SUMPRODUCT((ISNUMBER('Test 3 visitor 130'!$B$8:$B$17)+ISNUMBER('Test 3 visitor 130'!$C$8:$C$17)&gt;0)*(IF(ISNUMBER('Test 3 visitor 130'!$B$8:$B$17),'Test 3 visitor 130'!$B$8:$B$17,'Test 3 visitor 130'!$E$4)&lt;=A61)*(IF(ISNUMBER('Test 3 visitor 130'!$C$8:$C$17),'Test 3 visitor 130'!$C$8:$C$17,'Test 3 visitor 130'!$F$4)&gt;=A61))&gt;0,1,0))</f>
        <v/>
      </c>
      <c r="C61">
        <f>IF(B61=0,0,IF(SUMPRODUCT((ISNUMBER('Test 3 visitor 130'!$B$8:$B$17)+ISNUMBER('Test 3 visitor 130'!$C$8:$C$17)&gt;0)*(ISNUMBER('Test 3 visitor 130'!$B$8:$B$17)*('Test 3 visitor 130'!$B$8:$B$17=A61)+ISNUMBER('Test 3 visitor 130'!$C$8:$C$17)*('Test 3 visitor 130'!$C$8:$C$17=A61)&gt;0))&gt;0,0,1))</f>
        <v/>
      </c>
      <c r="D61">
        <f>SUM(B$2:B61)</f>
        <v/>
      </c>
      <c r="E61">
        <f>SUM(C$2:C61)</f>
        <v/>
      </c>
    </row>
    <row r="62">
      <c r="A62" s="9">
        <f>IF(ISNUMBER('Test 3 visitor 130'!$E$4),IF('Test 3 visitor 130'!$E$4+60&lt;='Test 3 visitor 130'!$F$4,'Test 3 visitor 130'!$E$4+60,""),"")</f>
        <v/>
      </c>
      <c r="B62">
        <f>IF(A62="",0,IF(SUMPRODUCT((ISNUMBER('Test 3 visitor 130'!$B$8:$B$17)+ISNUMBER('Test 3 visitor 130'!$C$8:$C$17)&gt;0)*(IF(ISNUMBER('Test 3 visitor 130'!$B$8:$B$17),'Test 3 visitor 130'!$B$8:$B$17,'Test 3 visitor 130'!$E$4)&lt;=A62)*(IF(ISNUMBER('Test 3 visitor 130'!$C$8:$C$17),'Test 3 visitor 130'!$C$8:$C$17,'Test 3 visitor 130'!$F$4)&gt;=A62))&gt;0,1,0))</f>
        <v/>
      </c>
      <c r="C62">
        <f>IF(B62=0,0,IF(SUMPRODUCT((ISNUMBER('Test 3 visitor 130'!$B$8:$B$17)+ISNUMBER('Test 3 visitor 130'!$C$8:$C$17)&gt;0)*(ISNUMBER('Test 3 visitor 130'!$B$8:$B$17)*('Test 3 visitor 130'!$B$8:$B$17=A62)+ISNUMBER('Test 3 visitor 130'!$C$8:$C$17)*('Test 3 visitor 130'!$C$8:$C$17=A62)&gt;0))&gt;0,0,1))</f>
        <v/>
      </c>
      <c r="D62">
        <f>SUM(B$2:B62)</f>
        <v/>
      </c>
      <c r="E62">
        <f>SUM(C$2:C62)</f>
        <v/>
      </c>
    </row>
    <row r="63">
      <c r="A63" s="9">
        <f>IF(ISNUMBER('Test 3 visitor 130'!$E$4),IF('Test 3 visitor 130'!$E$4+61&lt;='Test 3 visitor 130'!$F$4,'Test 3 visitor 130'!$E$4+61,""),"")</f>
        <v/>
      </c>
      <c r="B63">
        <f>IF(A63="",0,IF(SUMPRODUCT((ISNUMBER('Test 3 visitor 130'!$B$8:$B$17)+ISNUMBER('Test 3 visitor 130'!$C$8:$C$17)&gt;0)*(IF(ISNUMBER('Test 3 visitor 130'!$B$8:$B$17),'Test 3 visitor 130'!$B$8:$B$17,'Test 3 visitor 130'!$E$4)&lt;=A63)*(IF(ISNUMBER('Test 3 visitor 130'!$C$8:$C$17),'Test 3 visitor 130'!$C$8:$C$17,'Test 3 visitor 130'!$F$4)&gt;=A63))&gt;0,1,0))</f>
        <v/>
      </c>
      <c r="C63">
        <f>IF(B63=0,0,IF(SUMPRODUCT((ISNUMBER('Test 3 visitor 130'!$B$8:$B$17)+ISNUMBER('Test 3 visitor 130'!$C$8:$C$17)&gt;0)*(ISNUMBER('Test 3 visitor 130'!$B$8:$B$17)*('Test 3 visitor 130'!$B$8:$B$17=A63)+ISNUMBER('Test 3 visitor 130'!$C$8:$C$17)*('Test 3 visitor 130'!$C$8:$C$17=A63)&gt;0))&gt;0,0,1))</f>
        <v/>
      </c>
      <c r="D63">
        <f>SUM(B$2:B63)</f>
        <v/>
      </c>
      <c r="E63">
        <f>SUM(C$2:C63)</f>
        <v/>
      </c>
    </row>
    <row r="64">
      <c r="A64" s="9">
        <f>IF(ISNUMBER('Test 3 visitor 130'!$E$4),IF('Test 3 visitor 130'!$E$4+62&lt;='Test 3 visitor 130'!$F$4,'Test 3 visitor 130'!$E$4+62,""),"")</f>
        <v/>
      </c>
      <c r="B64">
        <f>IF(A64="",0,IF(SUMPRODUCT((ISNUMBER('Test 3 visitor 130'!$B$8:$B$17)+ISNUMBER('Test 3 visitor 130'!$C$8:$C$17)&gt;0)*(IF(ISNUMBER('Test 3 visitor 130'!$B$8:$B$17),'Test 3 visitor 130'!$B$8:$B$17,'Test 3 visitor 130'!$E$4)&lt;=A64)*(IF(ISNUMBER('Test 3 visitor 130'!$C$8:$C$17),'Test 3 visitor 130'!$C$8:$C$17,'Test 3 visitor 130'!$F$4)&gt;=A64))&gt;0,1,0))</f>
        <v/>
      </c>
      <c r="C64">
        <f>IF(B64=0,0,IF(SUMPRODUCT((ISNUMBER('Test 3 visitor 130'!$B$8:$B$17)+ISNUMBER('Test 3 visitor 130'!$C$8:$C$17)&gt;0)*(ISNUMBER('Test 3 visitor 130'!$B$8:$B$17)*('Test 3 visitor 130'!$B$8:$B$17=A64)+ISNUMBER('Test 3 visitor 130'!$C$8:$C$17)*('Test 3 visitor 130'!$C$8:$C$17=A64)&gt;0))&gt;0,0,1))</f>
        <v/>
      </c>
      <c r="D64">
        <f>SUM(B$2:B64)</f>
        <v/>
      </c>
      <c r="E64">
        <f>SUM(C$2:C64)</f>
        <v/>
      </c>
    </row>
    <row r="65">
      <c r="A65" s="9">
        <f>IF(ISNUMBER('Test 3 visitor 130'!$E$4),IF('Test 3 visitor 130'!$E$4+63&lt;='Test 3 visitor 130'!$F$4,'Test 3 visitor 130'!$E$4+63,""),"")</f>
        <v/>
      </c>
      <c r="B65">
        <f>IF(A65="",0,IF(SUMPRODUCT((ISNUMBER('Test 3 visitor 130'!$B$8:$B$17)+ISNUMBER('Test 3 visitor 130'!$C$8:$C$17)&gt;0)*(IF(ISNUMBER('Test 3 visitor 130'!$B$8:$B$17),'Test 3 visitor 130'!$B$8:$B$17,'Test 3 visitor 130'!$E$4)&lt;=A65)*(IF(ISNUMBER('Test 3 visitor 130'!$C$8:$C$17),'Test 3 visitor 130'!$C$8:$C$17,'Test 3 visitor 130'!$F$4)&gt;=A65))&gt;0,1,0))</f>
        <v/>
      </c>
      <c r="C65">
        <f>IF(B65=0,0,IF(SUMPRODUCT((ISNUMBER('Test 3 visitor 130'!$B$8:$B$17)+ISNUMBER('Test 3 visitor 130'!$C$8:$C$17)&gt;0)*(ISNUMBER('Test 3 visitor 130'!$B$8:$B$17)*('Test 3 visitor 130'!$B$8:$B$17=A65)+ISNUMBER('Test 3 visitor 130'!$C$8:$C$17)*('Test 3 visitor 130'!$C$8:$C$17=A65)&gt;0))&gt;0,0,1))</f>
        <v/>
      </c>
      <c r="D65">
        <f>SUM(B$2:B65)</f>
        <v/>
      </c>
      <c r="E65">
        <f>SUM(C$2:C65)</f>
        <v/>
      </c>
    </row>
    <row r="66">
      <c r="A66" s="9">
        <f>IF(ISNUMBER('Test 3 visitor 130'!$E$4),IF('Test 3 visitor 130'!$E$4+64&lt;='Test 3 visitor 130'!$F$4,'Test 3 visitor 130'!$E$4+64,""),"")</f>
        <v/>
      </c>
      <c r="B66">
        <f>IF(A66="",0,IF(SUMPRODUCT((ISNUMBER('Test 3 visitor 130'!$B$8:$B$17)+ISNUMBER('Test 3 visitor 130'!$C$8:$C$17)&gt;0)*(IF(ISNUMBER('Test 3 visitor 130'!$B$8:$B$17),'Test 3 visitor 130'!$B$8:$B$17,'Test 3 visitor 130'!$E$4)&lt;=A66)*(IF(ISNUMBER('Test 3 visitor 130'!$C$8:$C$17),'Test 3 visitor 130'!$C$8:$C$17,'Test 3 visitor 130'!$F$4)&gt;=A66))&gt;0,1,0))</f>
        <v/>
      </c>
      <c r="C66">
        <f>IF(B66=0,0,IF(SUMPRODUCT((ISNUMBER('Test 3 visitor 130'!$B$8:$B$17)+ISNUMBER('Test 3 visitor 130'!$C$8:$C$17)&gt;0)*(ISNUMBER('Test 3 visitor 130'!$B$8:$B$17)*('Test 3 visitor 130'!$B$8:$B$17=A66)+ISNUMBER('Test 3 visitor 130'!$C$8:$C$17)*('Test 3 visitor 130'!$C$8:$C$17=A66)&gt;0))&gt;0,0,1))</f>
        <v/>
      </c>
      <c r="D66">
        <f>SUM(B$2:B66)</f>
        <v/>
      </c>
      <c r="E66">
        <f>SUM(C$2:C66)</f>
        <v/>
      </c>
    </row>
    <row r="67">
      <c r="A67" s="9">
        <f>IF(ISNUMBER('Test 3 visitor 130'!$E$4),IF('Test 3 visitor 130'!$E$4+65&lt;='Test 3 visitor 130'!$F$4,'Test 3 visitor 130'!$E$4+65,""),"")</f>
        <v/>
      </c>
      <c r="B67">
        <f>IF(A67="",0,IF(SUMPRODUCT((ISNUMBER('Test 3 visitor 130'!$B$8:$B$17)+ISNUMBER('Test 3 visitor 130'!$C$8:$C$17)&gt;0)*(IF(ISNUMBER('Test 3 visitor 130'!$B$8:$B$17),'Test 3 visitor 130'!$B$8:$B$17,'Test 3 visitor 130'!$E$4)&lt;=A67)*(IF(ISNUMBER('Test 3 visitor 130'!$C$8:$C$17),'Test 3 visitor 130'!$C$8:$C$17,'Test 3 visitor 130'!$F$4)&gt;=A67))&gt;0,1,0))</f>
        <v/>
      </c>
      <c r="C67">
        <f>IF(B67=0,0,IF(SUMPRODUCT((ISNUMBER('Test 3 visitor 130'!$B$8:$B$17)+ISNUMBER('Test 3 visitor 130'!$C$8:$C$17)&gt;0)*(ISNUMBER('Test 3 visitor 130'!$B$8:$B$17)*('Test 3 visitor 130'!$B$8:$B$17=A67)+ISNUMBER('Test 3 visitor 130'!$C$8:$C$17)*('Test 3 visitor 130'!$C$8:$C$17=A67)&gt;0))&gt;0,0,1))</f>
        <v/>
      </c>
      <c r="D67">
        <f>SUM(B$2:B67)</f>
        <v/>
      </c>
      <c r="E67">
        <f>SUM(C$2:C67)</f>
        <v/>
      </c>
    </row>
    <row r="68">
      <c r="A68" s="9">
        <f>IF(ISNUMBER('Test 3 visitor 130'!$E$4),IF('Test 3 visitor 130'!$E$4+66&lt;='Test 3 visitor 130'!$F$4,'Test 3 visitor 130'!$E$4+66,""),"")</f>
        <v/>
      </c>
      <c r="B68">
        <f>IF(A68="",0,IF(SUMPRODUCT((ISNUMBER('Test 3 visitor 130'!$B$8:$B$17)+ISNUMBER('Test 3 visitor 130'!$C$8:$C$17)&gt;0)*(IF(ISNUMBER('Test 3 visitor 130'!$B$8:$B$17),'Test 3 visitor 130'!$B$8:$B$17,'Test 3 visitor 130'!$E$4)&lt;=A68)*(IF(ISNUMBER('Test 3 visitor 130'!$C$8:$C$17),'Test 3 visitor 130'!$C$8:$C$17,'Test 3 visitor 130'!$F$4)&gt;=A68))&gt;0,1,0))</f>
        <v/>
      </c>
      <c r="C68">
        <f>IF(B68=0,0,IF(SUMPRODUCT((ISNUMBER('Test 3 visitor 130'!$B$8:$B$17)+ISNUMBER('Test 3 visitor 130'!$C$8:$C$17)&gt;0)*(ISNUMBER('Test 3 visitor 130'!$B$8:$B$17)*('Test 3 visitor 130'!$B$8:$B$17=A68)+ISNUMBER('Test 3 visitor 130'!$C$8:$C$17)*('Test 3 visitor 130'!$C$8:$C$17=A68)&gt;0))&gt;0,0,1))</f>
        <v/>
      </c>
      <c r="D68">
        <f>SUM(B$2:B68)</f>
        <v/>
      </c>
      <c r="E68">
        <f>SUM(C$2:C68)</f>
        <v/>
      </c>
    </row>
    <row r="69">
      <c r="A69" s="9">
        <f>IF(ISNUMBER('Test 3 visitor 130'!$E$4),IF('Test 3 visitor 130'!$E$4+67&lt;='Test 3 visitor 130'!$F$4,'Test 3 visitor 130'!$E$4+67,""),"")</f>
        <v/>
      </c>
      <c r="B69">
        <f>IF(A69="",0,IF(SUMPRODUCT((ISNUMBER('Test 3 visitor 130'!$B$8:$B$17)+ISNUMBER('Test 3 visitor 130'!$C$8:$C$17)&gt;0)*(IF(ISNUMBER('Test 3 visitor 130'!$B$8:$B$17),'Test 3 visitor 130'!$B$8:$B$17,'Test 3 visitor 130'!$E$4)&lt;=A69)*(IF(ISNUMBER('Test 3 visitor 130'!$C$8:$C$17),'Test 3 visitor 130'!$C$8:$C$17,'Test 3 visitor 130'!$F$4)&gt;=A69))&gt;0,1,0))</f>
        <v/>
      </c>
      <c r="C69">
        <f>IF(B69=0,0,IF(SUMPRODUCT((ISNUMBER('Test 3 visitor 130'!$B$8:$B$17)+ISNUMBER('Test 3 visitor 130'!$C$8:$C$17)&gt;0)*(ISNUMBER('Test 3 visitor 130'!$B$8:$B$17)*('Test 3 visitor 130'!$B$8:$B$17=A69)+ISNUMBER('Test 3 visitor 130'!$C$8:$C$17)*('Test 3 visitor 130'!$C$8:$C$17=A69)&gt;0))&gt;0,0,1))</f>
        <v/>
      </c>
      <c r="D69">
        <f>SUM(B$2:B69)</f>
        <v/>
      </c>
      <c r="E69">
        <f>SUM(C$2:C69)</f>
        <v/>
      </c>
    </row>
    <row r="70">
      <c r="A70" s="9">
        <f>IF(ISNUMBER('Test 3 visitor 130'!$E$4),IF('Test 3 visitor 130'!$E$4+68&lt;='Test 3 visitor 130'!$F$4,'Test 3 visitor 130'!$E$4+68,""),"")</f>
        <v/>
      </c>
      <c r="B70">
        <f>IF(A70="",0,IF(SUMPRODUCT((ISNUMBER('Test 3 visitor 130'!$B$8:$B$17)+ISNUMBER('Test 3 visitor 130'!$C$8:$C$17)&gt;0)*(IF(ISNUMBER('Test 3 visitor 130'!$B$8:$B$17),'Test 3 visitor 130'!$B$8:$B$17,'Test 3 visitor 130'!$E$4)&lt;=A70)*(IF(ISNUMBER('Test 3 visitor 130'!$C$8:$C$17),'Test 3 visitor 130'!$C$8:$C$17,'Test 3 visitor 130'!$F$4)&gt;=A70))&gt;0,1,0))</f>
        <v/>
      </c>
      <c r="C70">
        <f>IF(B70=0,0,IF(SUMPRODUCT((ISNUMBER('Test 3 visitor 130'!$B$8:$B$17)+ISNUMBER('Test 3 visitor 130'!$C$8:$C$17)&gt;0)*(ISNUMBER('Test 3 visitor 130'!$B$8:$B$17)*('Test 3 visitor 130'!$B$8:$B$17=A70)+ISNUMBER('Test 3 visitor 130'!$C$8:$C$17)*('Test 3 visitor 130'!$C$8:$C$17=A70)&gt;0))&gt;0,0,1))</f>
        <v/>
      </c>
      <c r="D70">
        <f>SUM(B$2:B70)</f>
        <v/>
      </c>
      <c r="E70">
        <f>SUM(C$2:C70)</f>
        <v/>
      </c>
    </row>
    <row r="71">
      <c r="A71" s="9">
        <f>IF(ISNUMBER('Test 3 visitor 130'!$E$4),IF('Test 3 visitor 130'!$E$4+69&lt;='Test 3 visitor 130'!$F$4,'Test 3 visitor 130'!$E$4+69,""),"")</f>
        <v/>
      </c>
      <c r="B71">
        <f>IF(A71="",0,IF(SUMPRODUCT((ISNUMBER('Test 3 visitor 130'!$B$8:$B$17)+ISNUMBER('Test 3 visitor 130'!$C$8:$C$17)&gt;0)*(IF(ISNUMBER('Test 3 visitor 130'!$B$8:$B$17),'Test 3 visitor 130'!$B$8:$B$17,'Test 3 visitor 130'!$E$4)&lt;=A71)*(IF(ISNUMBER('Test 3 visitor 130'!$C$8:$C$17),'Test 3 visitor 130'!$C$8:$C$17,'Test 3 visitor 130'!$F$4)&gt;=A71))&gt;0,1,0))</f>
        <v/>
      </c>
      <c r="C71">
        <f>IF(B71=0,0,IF(SUMPRODUCT((ISNUMBER('Test 3 visitor 130'!$B$8:$B$17)+ISNUMBER('Test 3 visitor 130'!$C$8:$C$17)&gt;0)*(ISNUMBER('Test 3 visitor 130'!$B$8:$B$17)*('Test 3 visitor 130'!$B$8:$B$17=A71)+ISNUMBER('Test 3 visitor 130'!$C$8:$C$17)*('Test 3 visitor 130'!$C$8:$C$17=A71)&gt;0))&gt;0,0,1))</f>
        <v/>
      </c>
      <c r="D71">
        <f>SUM(B$2:B71)</f>
        <v/>
      </c>
      <c r="E71">
        <f>SUM(C$2:C71)</f>
        <v/>
      </c>
    </row>
    <row r="72">
      <c r="A72" s="9">
        <f>IF(ISNUMBER('Test 3 visitor 130'!$E$4),IF('Test 3 visitor 130'!$E$4+70&lt;='Test 3 visitor 130'!$F$4,'Test 3 visitor 130'!$E$4+70,""),"")</f>
        <v/>
      </c>
      <c r="B72">
        <f>IF(A72="",0,IF(SUMPRODUCT((ISNUMBER('Test 3 visitor 130'!$B$8:$B$17)+ISNUMBER('Test 3 visitor 130'!$C$8:$C$17)&gt;0)*(IF(ISNUMBER('Test 3 visitor 130'!$B$8:$B$17),'Test 3 visitor 130'!$B$8:$B$17,'Test 3 visitor 130'!$E$4)&lt;=A72)*(IF(ISNUMBER('Test 3 visitor 130'!$C$8:$C$17),'Test 3 visitor 130'!$C$8:$C$17,'Test 3 visitor 130'!$F$4)&gt;=A72))&gt;0,1,0))</f>
        <v/>
      </c>
      <c r="C72">
        <f>IF(B72=0,0,IF(SUMPRODUCT((ISNUMBER('Test 3 visitor 130'!$B$8:$B$17)+ISNUMBER('Test 3 visitor 130'!$C$8:$C$17)&gt;0)*(ISNUMBER('Test 3 visitor 130'!$B$8:$B$17)*('Test 3 visitor 130'!$B$8:$B$17=A72)+ISNUMBER('Test 3 visitor 130'!$C$8:$C$17)*('Test 3 visitor 130'!$C$8:$C$17=A72)&gt;0))&gt;0,0,1))</f>
        <v/>
      </c>
      <c r="D72">
        <f>SUM(B$2:B72)</f>
        <v/>
      </c>
      <c r="E72">
        <f>SUM(C$2:C72)</f>
        <v/>
      </c>
    </row>
    <row r="73">
      <c r="A73" s="9">
        <f>IF(ISNUMBER('Test 3 visitor 130'!$E$4),IF('Test 3 visitor 130'!$E$4+71&lt;='Test 3 visitor 130'!$F$4,'Test 3 visitor 130'!$E$4+71,""),"")</f>
        <v/>
      </c>
      <c r="B73">
        <f>IF(A73="",0,IF(SUMPRODUCT((ISNUMBER('Test 3 visitor 130'!$B$8:$B$17)+ISNUMBER('Test 3 visitor 130'!$C$8:$C$17)&gt;0)*(IF(ISNUMBER('Test 3 visitor 130'!$B$8:$B$17),'Test 3 visitor 130'!$B$8:$B$17,'Test 3 visitor 130'!$E$4)&lt;=A73)*(IF(ISNUMBER('Test 3 visitor 130'!$C$8:$C$17),'Test 3 visitor 130'!$C$8:$C$17,'Test 3 visitor 130'!$F$4)&gt;=A73))&gt;0,1,0))</f>
        <v/>
      </c>
      <c r="C73">
        <f>IF(B73=0,0,IF(SUMPRODUCT((ISNUMBER('Test 3 visitor 130'!$B$8:$B$17)+ISNUMBER('Test 3 visitor 130'!$C$8:$C$17)&gt;0)*(ISNUMBER('Test 3 visitor 130'!$B$8:$B$17)*('Test 3 visitor 130'!$B$8:$B$17=A73)+ISNUMBER('Test 3 visitor 130'!$C$8:$C$17)*('Test 3 visitor 130'!$C$8:$C$17=A73)&gt;0))&gt;0,0,1))</f>
        <v/>
      </c>
      <c r="D73">
        <f>SUM(B$2:B73)</f>
        <v/>
      </c>
      <c r="E73">
        <f>SUM(C$2:C73)</f>
        <v/>
      </c>
    </row>
    <row r="74">
      <c r="A74" s="9">
        <f>IF(ISNUMBER('Test 3 visitor 130'!$E$4),IF('Test 3 visitor 130'!$E$4+72&lt;='Test 3 visitor 130'!$F$4,'Test 3 visitor 130'!$E$4+72,""),"")</f>
        <v/>
      </c>
      <c r="B74">
        <f>IF(A74="",0,IF(SUMPRODUCT((ISNUMBER('Test 3 visitor 130'!$B$8:$B$17)+ISNUMBER('Test 3 visitor 130'!$C$8:$C$17)&gt;0)*(IF(ISNUMBER('Test 3 visitor 130'!$B$8:$B$17),'Test 3 visitor 130'!$B$8:$B$17,'Test 3 visitor 130'!$E$4)&lt;=A74)*(IF(ISNUMBER('Test 3 visitor 130'!$C$8:$C$17),'Test 3 visitor 130'!$C$8:$C$17,'Test 3 visitor 130'!$F$4)&gt;=A74))&gt;0,1,0))</f>
        <v/>
      </c>
      <c r="C74">
        <f>IF(B74=0,0,IF(SUMPRODUCT((ISNUMBER('Test 3 visitor 130'!$B$8:$B$17)+ISNUMBER('Test 3 visitor 130'!$C$8:$C$17)&gt;0)*(ISNUMBER('Test 3 visitor 130'!$B$8:$B$17)*('Test 3 visitor 130'!$B$8:$B$17=A74)+ISNUMBER('Test 3 visitor 130'!$C$8:$C$17)*('Test 3 visitor 130'!$C$8:$C$17=A74)&gt;0))&gt;0,0,1))</f>
        <v/>
      </c>
      <c r="D74">
        <f>SUM(B$2:B74)</f>
        <v/>
      </c>
      <c r="E74">
        <f>SUM(C$2:C74)</f>
        <v/>
      </c>
    </row>
    <row r="75">
      <c r="A75" s="9">
        <f>IF(ISNUMBER('Test 3 visitor 130'!$E$4),IF('Test 3 visitor 130'!$E$4+73&lt;='Test 3 visitor 130'!$F$4,'Test 3 visitor 130'!$E$4+73,""),"")</f>
        <v/>
      </c>
      <c r="B75">
        <f>IF(A75="",0,IF(SUMPRODUCT((ISNUMBER('Test 3 visitor 130'!$B$8:$B$17)+ISNUMBER('Test 3 visitor 130'!$C$8:$C$17)&gt;0)*(IF(ISNUMBER('Test 3 visitor 130'!$B$8:$B$17),'Test 3 visitor 130'!$B$8:$B$17,'Test 3 visitor 130'!$E$4)&lt;=A75)*(IF(ISNUMBER('Test 3 visitor 130'!$C$8:$C$17),'Test 3 visitor 130'!$C$8:$C$17,'Test 3 visitor 130'!$F$4)&gt;=A75))&gt;0,1,0))</f>
        <v/>
      </c>
      <c r="C75">
        <f>IF(B75=0,0,IF(SUMPRODUCT((ISNUMBER('Test 3 visitor 130'!$B$8:$B$17)+ISNUMBER('Test 3 visitor 130'!$C$8:$C$17)&gt;0)*(ISNUMBER('Test 3 visitor 130'!$B$8:$B$17)*('Test 3 visitor 130'!$B$8:$B$17=A75)+ISNUMBER('Test 3 visitor 130'!$C$8:$C$17)*('Test 3 visitor 130'!$C$8:$C$17=A75)&gt;0))&gt;0,0,1))</f>
        <v/>
      </c>
      <c r="D75">
        <f>SUM(B$2:B75)</f>
        <v/>
      </c>
      <c r="E75">
        <f>SUM(C$2:C75)</f>
        <v/>
      </c>
    </row>
    <row r="76">
      <c r="A76" s="9">
        <f>IF(ISNUMBER('Test 3 visitor 130'!$E$4),IF('Test 3 visitor 130'!$E$4+74&lt;='Test 3 visitor 130'!$F$4,'Test 3 visitor 130'!$E$4+74,""),"")</f>
        <v/>
      </c>
      <c r="B76">
        <f>IF(A76="",0,IF(SUMPRODUCT((ISNUMBER('Test 3 visitor 130'!$B$8:$B$17)+ISNUMBER('Test 3 visitor 130'!$C$8:$C$17)&gt;0)*(IF(ISNUMBER('Test 3 visitor 130'!$B$8:$B$17),'Test 3 visitor 130'!$B$8:$B$17,'Test 3 visitor 130'!$E$4)&lt;=A76)*(IF(ISNUMBER('Test 3 visitor 130'!$C$8:$C$17),'Test 3 visitor 130'!$C$8:$C$17,'Test 3 visitor 130'!$F$4)&gt;=A76))&gt;0,1,0))</f>
        <v/>
      </c>
      <c r="C76">
        <f>IF(B76=0,0,IF(SUMPRODUCT((ISNUMBER('Test 3 visitor 130'!$B$8:$B$17)+ISNUMBER('Test 3 visitor 130'!$C$8:$C$17)&gt;0)*(ISNUMBER('Test 3 visitor 130'!$B$8:$B$17)*('Test 3 visitor 130'!$B$8:$B$17=A76)+ISNUMBER('Test 3 visitor 130'!$C$8:$C$17)*('Test 3 visitor 130'!$C$8:$C$17=A76)&gt;0))&gt;0,0,1))</f>
        <v/>
      </c>
      <c r="D76">
        <f>SUM(B$2:B76)</f>
        <v/>
      </c>
      <c r="E76">
        <f>SUM(C$2:C76)</f>
        <v/>
      </c>
    </row>
    <row r="77">
      <c r="A77" s="9">
        <f>IF(ISNUMBER('Test 3 visitor 130'!$E$4),IF('Test 3 visitor 130'!$E$4+75&lt;='Test 3 visitor 130'!$F$4,'Test 3 visitor 130'!$E$4+75,""),"")</f>
        <v/>
      </c>
      <c r="B77">
        <f>IF(A77="",0,IF(SUMPRODUCT((ISNUMBER('Test 3 visitor 130'!$B$8:$B$17)+ISNUMBER('Test 3 visitor 130'!$C$8:$C$17)&gt;0)*(IF(ISNUMBER('Test 3 visitor 130'!$B$8:$B$17),'Test 3 visitor 130'!$B$8:$B$17,'Test 3 visitor 130'!$E$4)&lt;=A77)*(IF(ISNUMBER('Test 3 visitor 130'!$C$8:$C$17),'Test 3 visitor 130'!$C$8:$C$17,'Test 3 visitor 130'!$F$4)&gt;=A77))&gt;0,1,0))</f>
        <v/>
      </c>
      <c r="C77">
        <f>IF(B77=0,0,IF(SUMPRODUCT((ISNUMBER('Test 3 visitor 130'!$B$8:$B$17)+ISNUMBER('Test 3 visitor 130'!$C$8:$C$17)&gt;0)*(ISNUMBER('Test 3 visitor 130'!$B$8:$B$17)*('Test 3 visitor 130'!$B$8:$B$17=A77)+ISNUMBER('Test 3 visitor 130'!$C$8:$C$17)*('Test 3 visitor 130'!$C$8:$C$17=A77)&gt;0))&gt;0,0,1))</f>
        <v/>
      </c>
      <c r="D77">
        <f>SUM(B$2:B77)</f>
        <v/>
      </c>
      <c r="E77">
        <f>SUM(C$2:C77)</f>
        <v/>
      </c>
    </row>
    <row r="78">
      <c r="A78" s="9">
        <f>IF(ISNUMBER('Test 3 visitor 130'!$E$4),IF('Test 3 visitor 130'!$E$4+76&lt;='Test 3 visitor 130'!$F$4,'Test 3 visitor 130'!$E$4+76,""),"")</f>
        <v/>
      </c>
      <c r="B78">
        <f>IF(A78="",0,IF(SUMPRODUCT((ISNUMBER('Test 3 visitor 130'!$B$8:$B$17)+ISNUMBER('Test 3 visitor 130'!$C$8:$C$17)&gt;0)*(IF(ISNUMBER('Test 3 visitor 130'!$B$8:$B$17),'Test 3 visitor 130'!$B$8:$B$17,'Test 3 visitor 130'!$E$4)&lt;=A78)*(IF(ISNUMBER('Test 3 visitor 130'!$C$8:$C$17),'Test 3 visitor 130'!$C$8:$C$17,'Test 3 visitor 130'!$F$4)&gt;=A78))&gt;0,1,0))</f>
        <v/>
      </c>
      <c r="C78">
        <f>IF(B78=0,0,IF(SUMPRODUCT((ISNUMBER('Test 3 visitor 130'!$B$8:$B$17)+ISNUMBER('Test 3 visitor 130'!$C$8:$C$17)&gt;0)*(ISNUMBER('Test 3 visitor 130'!$B$8:$B$17)*('Test 3 visitor 130'!$B$8:$B$17=A78)+ISNUMBER('Test 3 visitor 130'!$C$8:$C$17)*('Test 3 visitor 130'!$C$8:$C$17=A78)&gt;0))&gt;0,0,1))</f>
        <v/>
      </c>
      <c r="D78">
        <f>SUM(B$2:B78)</f>
        <v/>
      </c>
      <c r="E78">
        <f>SUM(C$2:C78)</f>
        <v/>
      </c>
    </row>
    <row r="79">
      <c r="A79" s="9">
        <f>IF(ISNUMBER('Test 3 visitor 130'!$E$4),IF('Test 3 visitor 130'!$E$4+77&lt;='Test 3 visitor 130'!$F$4,'Test 3 visitor 130'!$E$4+77,""),"")</f>
        <v/>
      </c>
      <c r="B79">
        <f>IF(A79="",0,IF(SUMPRODUCT((ISNUMBER('Test 3 visitor 130'!$B$8:$B$17)+ISNUMBER('Test 3 visitor 130'!$C$8:$C$17)&gt;0)*(IF(ISNUMBER('Test 3 visitor 130'!$B$8:$B$17),'Test 3 visitor 130'!$B$8:$B$17,'Test 3 visitor 130'!$E$4)&lt;=A79)*(IF(ISNUMBER('Test 3 visitor 130'!$C$8:$C$17),'Test 3 visitor 130'!$C$8:$C$17,'Test 3 visitor 130'!$F$4)&gt;=A79))&gt;0,1,0))</f>
        <v/>
      </c>
      <c r="C79">
        <f>IF(B79=0,0,IF(SUMPRODUCT((ISNUMBER('Test 3 visitor 130'!$B$8:$B$17)+ISNUMBER('Test 3 visitor 130'!$C$8:$C$17)&gt;0)*(ISNUMBER('Test 3 visitor 130'!$B$8:$B$17)*('Test 3 visitor 130'!$B$8:$B$17=A79)+ISNUMBER('Test 3 visitor 130'!$C$8:$C$17)*('Test 3 visitor 130'!$C$8:$C$17=A79)&gt;0))&gt;0,0,1))</f>
        <v/>
      </c>
      <c r="D79">
        <f>SUM(B$2:B79)</f>
        <v/>
      </c>
      <c r="E79">
        <f>SUM(C$2:C79)</f>
        <v/>
      </c>
    </row>
    <row r="80">
      <c r="A80" s="9">
        <f>IF(ISNUMBER('Test 3 visitor 130'!$E$4),IF('Test 3 visitor 130'!$E$4+78&lt;='Test 3 visitor 130'!$F$4,'Test 3 visitor 130'!$E$4+78,""),"")</f>
        <v/>
      </c>
      <c r="B80">
        <f>IF(A80="",0,IF(SUMPRODUCT((ISNUMBER('Test 3 visitor 130'!$B$8:$B$17)+ISNUMBER('Test 3 visitor 130'!$C$8:$C$17)&gt;0)*(IF(ISNUMBER('Test 3 visitor 130'!$B$8:$B$17),'Test 3 visitor 130'!$B$8:$B$17,'Test 3 visitor 130'!$E$4)&lt;=A80)*(IF(ISNUMBER('Test 3 visitor 130'!$C$8:$C$17),'Test 3 visitor 130'!$C$8:$C$17,'Test 3 visitor 130'!$F$4)&gt;=A80))&gt;0,1,0))</f>
        <v/>
      </c>
      <c r="C80">
        <f>IF(B80=0,0,IF(SUMPRODUCT((ISNUMBER('Test 3 visitor 130'!$B$8:$B$17)+ISNUMBER('Test 3 visitor 130'!$C$8:$C$17)&gt;0)*(ISNUMBER('Test 3 visitor 130'!$B$8:$B$17)*('Test 3 visitor 130'!$B$8:$B$17=A80)+ISNUMBER('Test 3 visitor 130'!$C$8:$C$17)*('Test 3 visitor 130'!$C$8:$C$17=A80)&gt;0))&gt;0,0,1))</f>
        <v/>
      </c>
      <c r="D80">
        <f>SUM(B$2:B80)</f>
        <v/>
      </c>
      <c r="E80">
        <f>SUM(C$2:C80)</f>
        <v/>
      </c>
    </row>
    <row r="81">
      <c r="A81" s="9">
        <f>IF(ISNUMBER('Test 3 visitor 130'!$E$4),IF('Test 3 visitor 130'!$E$4+79&lt;='Test 3 visitor 130'!$F$4,'Test 3 visitor 130'!$E$4+79,""),"")</f>
        <v/>
      </c>
      <c r="B81">
        <f>IF(A81="",0,IF(SUMPRODUCT((ISNUMBER('Test 3 visitor 130'!$B$8:$B$17)+ISNUMBER('Test 3 visitor 130'!$C$8:$C$17)&gt;0)*(IF(ISNUMBER('Test 3 visitor 130'!$B$8:$B$17),'Test 3 visitor 130'!$B$8:$B$17,'Test 3 visitor 130'!$E$4)&lt;=A81)*(IF(ISNUMBER('Test 3 visitor 130'!$C$8:$C$17),'Test 3 visitor 130'!$C$8:$C$17,'Test 3 visitor 130'!$F$4)&gt;=A81))&gt;0,1,0))</f>
        <v/>
      </c>
      <c r="C81">
        <f>IF(B81=0,0,IF(SUMPRODUCT((ISNUMBER('Test 3 visitor 130'!$B$8:$B$17)+ISNUMBER('Test 3 visitor 130'!$C$8:$C$17)&gt;0)*(ISNUMBER('Test 3 visitor 130'!$B$8:$B$17)*('Test 3 visitor 130'!$B$8:$B$17=A81)+ISNUMBER('Test 3 visitor 130'!$C$8:$C$17)*('Test 3 visitor 130'!$C$8:$C$17=A81)&gt;0))&gt;0,0,1))</f>
        <v/>
      </c>
      <c r="D81">
        <f>SUM(B$2:B81)</f>
        <v/>
      </c>
      <c r="E81">
        <f>SUM(C$2:C81)</f>
        <v/>
      </c>
    </row>
    <row r="82">
      <c r="A82" s="9">
        <f>IF(ISNUMBER('Test 3 visitor 130'!$E$4),IF('Test 3 visitor 130'!$E$4+80&lt;='Test 3 visitor 130'!$F$4,'Test 3 visitor 130'!$E$4+80,""),"")</f>
        <v/>
      </c>
      <c r="B82">
        <f>IF(A82="",0,IF(SUMPRODUCT((ISNUMBER('Test 3 visitor 130'!$B$8:$B$17)+ISNUMBER('Test 3 visitor 130'!$C$8:$C$17)&gt;0)*(IF(ISNUMBER('Test 3 visitor 130'!$B$8:$B$17),'Test 3 visitor 130'!$B$8:$B$17,'Test 3 visitor 130'!$E$4)&lt;=A82)*(IF(ISNUMBER('Test 3 visitor 130'!$C$8:$C$17),'Test 3 visitor 130'!$C$8:$C$17,'Test 3 visitor 130'!$F$4)&gt;=A82))&gt;0,1,0))</f>
        <v/>
      </c>
      <c r="C82">
        <f>IF(B82=0,0,IF(SUMPRODUCT((ISNUMBER('Test 3 visitor 130'!$B$8:$B$17)+ISNUMBER('Test 3 visitor 130'!$C$8:$C$17)&gt;0)*(ISNUMBER('Test 3 visitor 130'!$B$8:$B$17)*('Test 3 visitor 130'!$B$8:$B$17=A82)+ISNUMBER('Test 3 visitor 130'!$C$8:$C$17)*('Test 3 visitor 130'!$C$8:$C$17=A82)&gt;0))&gt;0,0,1))</f>
        <v/>
      </c>
      <c r="D82">
        <f>SUM(B$2:B82)</f>
        <v/>
      </c>
      <c r="E82">
        <f>SUM(C$2:C82)</f>
        <v/>
      </c>
    </row>
    <row r="83">
      <c r="A83" s="9">
        <f>IF(ISNUMBER('Test 3 visitor 130'!$E$4),IF('Test 3 visitor 130'!$E$4+81&lt;='Test 3 visitor 130'!$F$4,'Test 3 visitor 130'!$E$4+81,""),"")</f>
        <v/>
      </c>
      <c r="B83">
        <f>IF(A83="",0,IF(SUMPRODUCT((ISNUMBER('Test 3 visitor 130'!$B$8:$B$17)+ISNUMBER('Test 3 visitor 130'!$C$8:$C$17)&gt;0)*(IF(ISNUMBER('Test 3 visitor 130'!$B$8:$B$17),'Test 3 visitor 130'!$B$8:$B$17,'Test 3 visitor 130'!$E$4)&lt;=A83)*(IF(ISNUMBER('Test 3 visitor 130'!$C$8:$C$17),'Test 3 visitor 130'!$C$8:$C$17,'Test 3 visitor 130'!$F$4)&gt;=A83))&gt;0,1,0))</f>
        <v/>
      </c>
      <c r="C83">
        <f>IF(B83=0,0,IF(SUMPRODUCT((ISNUMBER('Test 3 visitor 130'!$B$8:$B$17)+ISNUMBER('Test 3 visitor 130'!$C$8:$C$17)&gt;0)*(ISNUMBER('Test 3 visitor 130'!$B$8:$B$17)*('Test 3 visitor 130'!$B$8:$B$17=A83)+ISNUMBER('Test 3 visitor 130'!$C$8:$C$17)*('Test 3 visitor 130'!$C$8:$C$17=A83)&gt;0))&gt;0,0,1))</f>
        <v/>
      </c>
      <c r="D83">
        <f>SUM(B$2:B83)</f>
        <v/>
      </c>
      <c r="E83">
        <f>SUM(C$2:C83)</f>
        <v/>
      </c>
    </row>
    <row r="84">
      <c r="A84" s="9">
        <f>IF(ISNUMBER('Test 3 visitor 130'!$E$4),IF('Test 3 visitor 130'!$E$4+82&lt;='Test 3 visitor 130'!$F$4,'Test 3 visitor 130'!$E$4+82,""),"")</f>
        <v/>
      </c>
      <c r="B84">
        <f>IF(A84="",0,IF(SUMPRODUCT((ISNUMBER('Test 3 visitor 130'!$B$8:$B$17)+ISNUMBER('Test 3 visitor 130'!$C$8:$C$17)&gt;0)*(IF(ISNUMBER('Test 3 visitor 130'!$B$8:$B$17),'Test 3 visitor 130'!$B$8:$B$17,'Test 3 visitor 130'!$E$4)&lt;=A84)*(IF(ISNUMBER('Test 3 visitor 130'!$C$8:$C$17),'Test 3 visitor 130'!$C$8:$C$17,'Test 3 visitor 130'!$F$4)&gt;=A84))&gt;0,1,0))</f>
        <v/>
      </c>
      <c r="C84">
        <f>IF(B84=0,0,IF(SUMPRODUCT((ISNUMBER('Test 3 visitor 130'!$B$8:$B$17)+ISNUMBER('Test 3 visitor 130'!$C$8:$C$17)&gt;0)*(ISNUMBER('Test 3 visitor 130'!$B$8:$B$17)*('Test 3 visitor 130'!$B$8:$B$17=A84)+ISNUMBER('Test 3 visitor 130'!$C$8:$C$17)*('Test 3 visitor 130'!$C$8:$C$17=A84)&gt;0))&gt;0,0,1))</f>
        <v/>
      </c>
      <c r="D84">
        <f>SUM(B$2:B84)</f>
        <v/>
      </c>
      <c r="E84">
        <f>SUM(C$2:C84)</f>
        <v/>
      </c>
    </row>
    <row r="85">
      <c r="A85" s="9">
        <f>IF(ISNUMBER('Test 3 visitor 130'!$E$4),IF('Test 3 visitor 130'!$E$4+83&lt;='Test 3 visitor 130'!$F$4,'Test 3 visitor 130'!$E$4+83,""),"")</f>
        <v/>
      </c>
      <c r="B85">
        <f>IF(A85="",0,IF(SUMPRODUCT((ISNUMBER('Test 3 visitor 130'!$B$8:$B$17)+ISNUMBER('Test 3 visitor 130'!$C$8:$C$17)&gt;0)*(IF(ISNUMBER('Test 3 visitor 130'!$B$8:$B$17),'Test 3 visitor 130'!$B$8:$B$17,'Test 3 visitor 130'!$E$4)&lt;=A85)*(IF(ISNUMBER('Test 3 visitor 130'!$C$8:$C$17),'Test 3 visitor 130'!$C$8:$C$17,'Test 3 visitor 130'!$F$4)&gt;=A85))&gt;0,1,0))</f>
        <v/>
      </c>
      <c r="C85">
        <f>IF(B85=0,0,IF(SUMPRODUCT((ISNUMBER('Test 3 visitor 130'!$B$8:$B$17)+ISNUMBER('Test 3 visitor 130'!$C$8:$C$17)&gt;0)*(ISNUMBER('Test 3 visitor 130'!$B$8:$B$17)*('Test 3 visitor 130'!$B$8:$B$17=A85)+ISNUMBER('Test 3 visitor 130'!$C$8:$C$17)*('Test 3 visitor 130'!$C$8:$C$17=A85)&gt;0))&gt;0,0,1))</f>
        <v/>
      </c>
      <c r="D85">
        <f>SUM(B$2:B85)</f>
        <v/>
      </c>
      <c r="E85">
        <f>SUM(C$2:C85)</f>
        <v/>
      </c>
    </row>
    <row r="86">
      <c r="A86" s="9">
        <f>IF(ISNUMBER('Test 3 visitor 130'!$E$4),IF('Test 3 visitor 130'!$E$4+84&lt;='Test 3 visitor 130'!$F$4,'Test 3 visitor 130'!$E$4+84,""),"")</f>
        <v/>
      </c>
      <c r="B86">
        <f>IF(A86="",0,IF(SUMPRODUCT((ISNUMBER('Test 3 visitor 130'!$B$8:$B$17)+ISNUMBER('Test 3 visitor 130'!$C$8:$C$17)&gt;0)*(IF(ISNUMBER('Test 3 visitor 130'!$B$8:$B$17),'Test 3 visitor 130'!$B$8:$B$17,'Test 3 visitor 130'!$E$4)&lt;=A86)*(IF(ISNUMBER('Test 3 visitor 130'!$C$8:$C$17),'Test 3 visitor 130'!$C$8:$C$17,'Test 3 visitor 130'!$F$4)&gt;=A86))&gt;0,1,0))</f>
        <v/>
      </c>
      <c r="C86">
        <f>IF(B86=0,0,IF(SUMPRODUCT((ISNUMBER('Test 3 visitor 130'!$B$8:$B$17)+ISNUMBER('Test 3 visitor 130'!$C$8:$C$17)&gt;0)*(ISNUMBER('Test 3 visitor 130'!$B$8:$B$17)*('Test 3 visitor 130'!$B$8:$B$17=A86)+ISNUMBER('Test 3 visitor 130'!$C$8:$C$17)*('Test 3 visitor 130'!$C$8:$C$17=A86)&gt;0))&gt;0,0,1))</f>
        <v/>
      </c>
      <c r="D86">
        <f>SUM(B$2:B86)</f>
        <v/>
      </c>
      <c r="E86">
        <f>SUM(C$2:C86)</f>
        <v/>
      </c>
    </row>
    <row r="87">
      <c r="A87" s="9">
        <f>IF(ISNUMBER('Test 3 visitor 130'!$E$4),IF('Test 3 visitor 130'!$E$4+85&lt;='Test 3 visitor 130'!$F$4,'Test 3 visitor 130'!$E$4+85,""),"")</f>
        <v/>
      </c>
      <c r="B87">
        <f>IF(A87="",0,IF(SUMPRODUCT((ISNUMBER('Test 3 visitor 130'!$B$8:$B$17)+ISNUMBER('Test 3 visitor 130'!$C$8:$C$17)&gt;0)*(IF(ISNUMBER('Test 3 visitor 130'!$B$8:$B$17),'Test 3 visitor 130'!$B$8:$B$17,'Test 3 visitor 130'!$E$4)&lt;=A87)*(IF(ISNUMBER('Test 3 visitor 130'!$C$8:$C$17),'Test 3 visitor 130'!$C$8:$C$17,'Test 3 visitor 130'!$F$4)&gt;=A87))&gt;0,1,0))</f>
        <v/>
      </c>
      <c r="C87">
        <f>IF(B87=0,0,IF(SUMPRODUCT((ISNUMBER('Test 3 visitor 130'!$B$8:$B$17)+ISNUMBER('Test 3 visitor 130'!$C$8:$C$17)&gt;0)*(ISNUMBER('Test 3 visitor 130'!$B$8:$B$17)*('Test 3 visitor 130'!$B$8:$B$17=A87)+ISNUMBER('Test 3 visitor 130'!$C$8:$C$17)*('Test 3 visitor 130'!$C$8:$C$17=A87)&gt;0))&gt;0,0,1))</f>
        <v/>
      </c>
      <c r="D87">
        <f>SUM(B$2:B87)</f>
        <v/>
      </c>
      <c r="E87">
        <f>SUM(C$2:C87)</f>
        <v/>
      </c>
    </row>
    <row r="88">
      <c r="A88" s="9">
        <f>IF(ISNUMBER('Test 3 visitor 130'!$E$4),IF('Test 3 visitor 130'!$E$4+86&lt;='Test 3 visitor 130'!$F$4,'Test 3 visitor 130'!$E$4+86,""),"")</f>
        <v/>
      </c>
      <c r="B88">
        <f>IF(A88="",0,IF(SUMPRODUCT((ISNUMBER('Test 3 visitor 130'!$B$8:$B$17)+ISNUMBER('Test 3 visitor 130'!$C$8:$C$17)&gt;0)*(IF(ISNUMBER('Test 3 visitor 130'!$B$8:$B$17),'Test 3 visitor 130'!$B$8:$B$17,'Test 3 visitor 130'!$E$4)&lt;=A88)*(IF(ISNUMBER('Test 3 visitor 130'!$C$8:$C$17),'Test 3 visitor 130'!$C$8:$C$17,'Test 3 visitor 130'!$F$4)&gt;=A88))&gt;0,1,0))</f>
        <v/>
      </c>
      <c r="C88">
        <f>IF(B88=0,0,IF(SUMPRODUCT((ISNUMBER('Test 3 visitor 130'!$B$8:$B$17)+ISNUMBER('Test 3 visitor 130'!$C$8:$C$17)&gt;0)*(ISNUMBER('Test 3 visitor 130'!$B$8:$B$17)*('Test 3 visitor 130'!$B$8:$B$17=A88)+ISNUMBER('Test 3 visitor 130'!$C$8:$C$17)*('Test 3 visitor 130'!$C$8:$C$17=A88)&gt;0))&gt;0,0,1))</f>
        <v/>
      </c>
      <c r="D88">
        <f>SUM(B$2:B88)</f>
        <v/>
      </c>
      <c r="E88">
        <f>SUM(C$2:C88)</f>
        <v/>
      </c>
    </row>
    <row r="89">
      <c r="A89" s="9">
        <f>IF(ISNUMBER('Test 3 visitor 130'!$E$4),IF('Test 3 visitor 130'!$E$4+87&lt;='Test 3 visitor 130'!$F$4,'Test 3 visitor 130'!$E$4+87,""),"")</f>
        <v/>
      </c>
      <c r="B89">
        <f>IF(A89="",0,IF(SUMPRODUCT((ISNUMBER('Test 3 visitor 130'!$B$8:$B$17)+ISNUMBER('Test 3 visitor 130'!$C$8:$C$17)&gt;0)*(IF(ISNUMBER('Test 3 visitor 130'!$B$8:$B$17),'Test 3 visitor 130'!$B$8:$B$17,'Test 3 visitor 130'!$E$4)&lt;=A89)*(IF(ISNUMBER('Test 3 visitor 130'!$C$8:$C$17),'Test 3 visitor 130'!$C$8:$C$17,'Test 3 visitor 130'!$F$4)&gt;=A89))&gt;0,1,0))</f>
        <v/>
      </c>
      <c r="C89">
        <f>IF(B89=0,0,IF(SUMPRODUCT((ISNUMBER('Test 3 visitor 130'!$B$8:$B$17)+ISNUMBER('Test 3 visitor 130'!$C$8:$C$17)&gt;0)*(ISNUMBER('Test 3 visitor 130'!$B$8:$B$17)*('Test 3 visitor 130'!$B$8:$B$17=A89)+ISNUMBER('Test 3 visitor 130'!$C$8:$C$17)*('Test 3 visitor 130'!$C$8:$C$17=A89)&gt;0))&gt;0,0,1))</f>
        <v/>
      </c>
      <c r="D89">
        <f>SUM(B$2:B89)</f>
        <v/>
      </c>
      <c r="E89">
        <f>SUM(C$2:C89)</f>
        <v/>
      </c>
    </row>
    <row r="90">
      <c r="A90" s="9">
        <f>IF(ISNUMBER('Test 3 visitor 130'!$E$4),IF('Test 3 visitor 130'!$E$4+88&lt;='Test 3 visitor 130'!$F$4,'Test 3 visitor 130'!$E$4+88,""),"")</f>
        <v/>
      </c>
      <c r="B90">
        <f>IF(A90="",0,IF(SUMPRODUCT((ISNUMBER('Test 3 visitor 130'!$B$8:$B$17)+ISNUMBER('Test 3 visitor 130'!$C$8:$C$17)&gt;0)*(IF(ISNUMBER('Test 3 visitor 130'!$B$8:$B$17),'Test 3 visitor 130'!$B$8:$B$17,'Test 3 visitor 130'!$E$4)&lt;=A90)*(IF(ISNUMBER('Test 3 visitor 130'!$C$8:$C$17),'Test 3 visitor 130'!$C$8:$C$17,'Test 3 visitor 130'!$F$4)&gt;=A90))&gt;0,1,0))</f>
        <v/>
      </c>
      <c r="C90">
        <f>IF(B90=0,0,IF(SUMPRODUCT((ISNUMBER('Test 3 visitor 130'!$B$8:$B$17)+ISNUMBER('Test 3 visitor 130'!$C$8:$C$17)&gt;0)*(ISNUMBER('Test 3 visitor 130'!$B$8:$B$17)*('Test 3 visitor 130'!$B$8:$B$17=A90)+ISNUMBER('Test 3 visitor 130'!$C$8:$C$17)*('Test 3 visitor 130'!$C$8:$C$17=A90)&gt;0))&gt;0,0,1))</f>
        <v/>
      </c>
      <c r="D90">
        <f>SUM(B$2:B90)</f>
        <v/>
      </c>
      <c r="E90">
        <f>SUM(C$2:C90)</f>
        <v/>
      </c>
    </row>
    <row r="91">
      <c r="A91" s="9">
        <f>IF(ISNUMBER('Test 3 visitor 130'!$E$4),IF('Test 3 visitor 130'!$E$4+89&lt;='Test 3 visitor 130'!$F$4,'Test 3 visitor 130'!$E$4+89,""),"")</f>
        <v/>
      </c>
      <c r="B91">
        <f>IF(A91="",0,IF(SUMPRODUCT((ISNUMBER('Test 3 visitor 130'!$B$8:$B$17)+ISNUMBER('Test 3 visitor 130'!$C$8:$C$17)&gt;0)*(IF(ISNUMBER('Test 3 visitor 130'!$B$8:$B$17),'Test 3 visitor 130'!$B$8:$B$17,'Test 3 visitor 130'!$E$4)&lt;=A91)*(IF(ISNUMBER('Test 3 visitor 130'!$C$8:$C$17),'Test 3 visitor 130'!$C$8:$C$17,'Test 3 visitor 130'!$F$4)&gt;=A91))&gt;0,1,0))</f>
        <v/>
      </c>
      <c r="C91">
        <f>IF(B91=0,0,IF(SUMPRODUCT((ISNUMBER('Test 3 visitor 130'!$B$8:$B$17)+ISNUMBER('Test 3 visitor 130'!$C$8:$C$17)&gt;0)*(ISNUMBER('Test 3 visitor 130'!$B$8:$B$17)*('Test 3 visitor 130'!$B$8:$B$17=A91)+ISNUMBER('Test 3 visitor 130'!$C$8:$C$17)*('Test 3 visitor 130'!$C$8:$C$17=A91)&gt;0))&gt;0,0,1))</f>
        <v/>
      </c>
      <c r="D91">
        <f>SUM(B$2:B91)</f>
        <v/>
      </c>
      <c r="E91">
        <f>SUM(C$2:C91)</f>
        <v/>
      </c>
    </row>
    <row r="92">
      <c r="A92" s="9">
        <f>IF(ISNUMBER('Test 3 visitor 130'!$E$4),IF('Test 3 visitor 130'!$E$4+90&lt;='Test 3 visitor 130'!$F$4,'Test 3 visitor 130'!$E$4+90,""),"")</f>
        <v/>
      </c>
      <c r="B92">
        <f>IF(A92="",0,IF(SUMPRODUCT((ISNUMBER('Test 3 visitor 130'!$B$8:$B$17)+ISNUMBER('Test 3 visitor 130'!$C$8:$C$17)&gt;0)*(IF(ISNUMBER('Test 3 visitor 130'!$B$8:$B$17),'Test 3 visitor 130'!$B$8:$B$17,'Test 3 visitor 130'!$E$4)&lt;=A92)*(IF(ISNUMBER('Test 3 visitor 130'!$C$8:$C$17),'Test 3 visitor 130'!$C$8:$C$17,'Test 3 visitor 130'!$F$4)&gt;=A92))&gt;0,1,0))</f>
        <v/>
      </c>
      <c r="C92">
        <f>IF(B92=0,0,IF(SUMPRODUCT((ISNUMBER('Test 3 visitor 130'!$B$8:$B$17)+ISNUMBER('Test 3 visitor 130'!$C$8:$C$17)&gt;0)*(ISNUMBER('Test 3 visitor 130'!$B$8:$B$17)*('Test 3 visitor 130'!$B$8:$B$17=A92)+ISNUMBER('Test 3 visitor 130'!$C$8:$C$17)*('Test 3 visitor 130'!$C$8:$C$17=A92)&gt;0))&gt;0,0,1))</f>
        <v/>
      </c>
      <c r="D92">
        <f>SUM(B$2:B92)</f>
        <v/>
      </c>
      <c r="E92">
        <f>SUM(C$2:C92)</f>
        <v/>
      </c>
    </row>
    <row r="93">
      <c r="A93" s="9">
        <f>IF(ISNUMBER('Test 3 visitor 130'!$E$4),IF('Test 3 visitor 130'!$E$4+91&lt;='Test 3 visitor 130'!$F$4,'Test 3 visitor 130'!$E$4+91,""),"")</f>
        <v/>
      </c>
      <c r="B93">
        <f>IF(A93="",0,IF(SUMPRODUCT((ISNUMBER('Test 3 visitor 130'!$B$8:$B$17)+ISNUMBER('Test 3 visitor 130'!$C$8:$C$17)&gt;0)*(IF(ISNUMBER('Test 3 visitor 130'!$B$8:$B$17),'Test 3 visitor 130'!$B$8:$B$17,'Test 3 visitor 130'!$E$4)&lt;=A93)*(IF(ISNUMBER('Test 3 visitor 130'!$C$8:$C$17),'Test 3 visitor 130'!$C$8:$C$17,'Test 3 visitor 130'!$F$4)&gt;=A93))&gt;0,1,0))</f>
        <v/>
      </c>
      <c r="C93">
        <f>IF(B93=0,0,IF(SUMPRODUCT((ISNUMBER('Test 3 visitor 130'!$B$8:$B$17)+ISNUMBER('Test 3 visitor 130'!$C$8:$C$17)&gt;0)*(ISNUMBER('Test 3 visitor 130'!$B$8:$B$17)*('Test 3 visitor 130'!$B$8:$B$17=A93)+ISNUMBER('Test 3 visitor 130'!$C$8:$C$17)*('Test 3 visitor 130'!$C$8:$C$17=A93)&gt;0))&gt;0,0,1))</f>
        <v/>
      </c>
      <c r="D93">
        <f>SUM(B$2:B93)</f>
        <v/>
      </c>
      <c r="E93">
        <f>SUM(C$2:C93)</f>
        <v/>
      </c>
    </row>
    <row r="94">
      <c r="A94" s="9">
        <f>IF(ISNUMBER('Test 3 visitor 130'!$E$4),IF('Test 3 visitor 130'!$E$4+92&lt;='Test 3 visitor 130'!$F$4,'Test 3 visitor 130'!$E$4+92,""),"")</f>
        <v/>
      </c>
      <c r="B94">
        <f>IF(A94="",0,IF(SUMPRODUCT((ISNUMBER('Test 3 visitor 130'!$B$8:$B$17)+ISNUMBER('Test 3 visitor 130'!$C$8:$C$17)&gt;0)*(IF(ISNUMBER('Test 3 visitor 130'!$B$8:$B$17),'Test 3 visitor 130'!$B$8:$B$17,'Test 3 visitor 130'!$E$4)&lt;=A94)*(IF(ISNUMBER('Test 3 visitor 130'!$C$8:$C$17),'Test 3 visitor 130'!$C$8:$C$17,'Test 3 visitor 130'!$F$4)&gt;=A94))&gt;0,1,0))</f>
        <v/>
      </c>
      <c r="C94">
        <f>IF(B94=0,0,IF(SUMPRODUCT((ISNUMBER('Test 3 visitor 130'!$B$8:$B$17)+ISNUMBER('Test 3 visitor 130'!$C$8:$C$17)&gt;0)*(ISNUMBER('Test 3 visitor 130'!$B$8:$B$17)*('Test 3 visitor 130'!$B$8:$B$17=A94)+ISNUMBER('Test 3 visitor 130'!$C$8:$C$17)*('Test 3 visitor 130'!$C$8:$C$17=A94)&gt;0))&gt;0,0,1))</f>
        <v/>
      </c>
      <c r="D94">
        <f>SUM(B$2:B94)</f>
        <v/>
      </c>
      <c r="E94">
        <f>SUM(C$2:C94)</f>
        <v/>
      </c>
    </row>
    <row r="95">
      <c r="A95" s="9">
        <f>IF(ISNUMBER('Test 3 visitor 130'!$E$4),IF('Test 3 visitor 130'!$E$4+93&lt;='Test 3 visitor 130'!$F$4,'Test 3 visitor 130'!$E$4+93,""),"")</f>
        <v/>
      </c>
      <c r="B95">
        <f>IF(A95="",0,IF(SUMPRODUCT((ISNUMBER('Test 3 visitor 130'!$B$8:$B$17)+ISNUMBER('Test 3 visitor 130'!$C$8:$C$17)&gt;0)*(IF(ISNUMBER('Test 3 visitor 130'!$B$8:$B$17),'Test 3 visitor 130'!$B$8:$B$17,'Test 3 visitor 130'!$E$4)&lt;=A95)*(IF(ISNUMBER('Test 3 visitor 130'!$C$8:$C$17),'Test 3 visitor 130'!$C$8:$C$17,'Test 3 visitor 130'!$F$4)&gt;=A95))&gt;0,1,0))</f>
        <v/>
      </c>
      <c r="C95">
        <f>IF(B95=0,0,IF(SUMPRODUCT((ISNUMBER('Test 3 visitor 130'!$B$8:$B$17)+ISNUMBER('Test 3 visitor 130'!$C$8:$C$17)&gt;0)*(ISNUMBER('Test 3 visitor 130'!$B$8:$B$17)*('Test 3 visitor 130'!$B$8:$B$17=A95)+ISNUMBER('Test 3 visitor 130'!$C$8:$C$17)*('Test 3 visitor 130'!$C$8:$C$17=A95)&gt;0))&gt;0,0,1))</f>
        <v/>
      </c>
      <c r="D95">
        <f>SUM(B$2:B95)</f>
        <v/>
      </c>
      <c r="E95">
        <f>SUM(C$2:C95)</f>
        <v/>
      </c>
    </row>
    <row r="96">
      <c r="A96" s="9">
        <f>IF(ISNUMBER('Test 3 visitor 130'!$E$4),IF('Test 3 visitor 130'!$E$4+94&lt;='Test 3 visitor 130'!$F$4,'Test 3 visitor 130'!$E$4+94,""),"")</f>
        <v/>
      </c>
      <c r="B96">
        <f>IF(A96="",0,IF(SUMPRODUCT((ISNUMBER('Test 3 visitor 130'!$B$8:$B$17)+ISNUMBER('Test 3 visitor 130'!$C$8:$C$17)&gt;0)*(IF(ISNUMBER('Test 3 visitor 130'!$B$8:$B$17),'Test 3 visitor 130'!$B$8:$B$17,'Test 3 visitor 130'!$E$4)&lt;=A96)*(IF(ISNUMBER('Test 3 visitor 130'!$C$8:$C$17),'Test 3 visitor 130'!$C$8:$C$17,'Test 3 visitor 130'!$F$4)&gt;=A96))&gt;0,1,0))</f>
        <v/>
      </c>
      <c r="C96">
        <f>IF(B96=0,0,IF(SUMPRODUCT((ISNUMBER('Test 3 visitor 130'!$B$8:$B$17)+ISNUMBER('Test 3 visitor 130'!$C$8:$C$17)&gt;0)*(ISNUMBER('Test 3 visitor 130'!$B$8:$B$17)*('Test 3 visitor 130'!$B$8:$B$17=A96)+ISNUMBER('Test 3 visitor 130'!$C$8:$C$17)*('Test 3 visitor 130'!$C$8:$C$17=A96)&gt;0))&gt;0,0,1))</f>
        <v/>
      </c>
      <c r="D96">
        <f>SUM(B$2:B96)</f>
        <v/>
      </c>
      <c r="E96">
        <f>SUM(C$2:C96)</f>
        <v/>
      </c>
    </row>
    <row r="97">
      <c r="A97" s="9">
        <f>IF(ISNUMBER('Test 3 visitor 130'!$E$4),IF('Test 3 visitor 130'!$E$4+95&lt;='Test 3 visitor 130'!$F$4,'Test 3 visitor 130'!$E$4+95,""),"")</f>
        <v/>
      </c>
      <c r="B97">
        <f>IF(A97="",0,IF(SUMPRODUCT((ISNUMBER('Test 3 visitor 130'!$B$8:$B$17)+ISNUMBER('Test 3 visitor 130'!$C$8:$C$17)&gt;0)*(IF(ISNUMBER('Test 3 visitor 130'!$B$8:$B$17),'Test 3 visitor 130'!$B$8:$B$17,'Test 3 visitor 130'!$E$4)&lt;=A97)*(IF(ISNUMBER('Test 3 visitor 130'!$C$8:$C$17),'Test 3 visitor 130'!$C$8:$C$17,'Test 3 visitor 130'!$F$4)&gt;=A97))&gt;0,1,0))</f>
        <v/>
      </c>
      <c r="C97">
        <f>IF(B97=0,0,IF(SUMPRODUCT((ISNUMBER('Test 3 visitor 130'!$B$8:$B$17)+ISNUMBER('Test 3 visitor 130'!$C$8:$C$17)&gt;0)*(ISNUMBER('Test 3 visitor 130'!$B$8:$B$17)*('Test 3 visitor 130'!$B$8:$B$17=A97)+ISNUMBER('Test 3 visitor 130'!$C$8:$C$17)*('Test 3 visitor 130'!$C$8:$C$17=A97)&gt;0))&gt;0,0,1))</f>
        <v/>
      </c>
      <c r="D97">
        <f>SUM(B$2:B97)</f>
        <v/>
      </c>
      <c r="E97">
        <f>SUM(C$2:C97)</f>
        <v/>
      </c>
    </row>
    <row r="98">
      <c r="A98" s="9">
        <f>IF(ISNUMBER('Test 3 visitor 130'!$E$4),IF('Test 3 visitor 130'!$E$4+96&lt;='Test 3 visitor 130'!$F$4,'Test 3 visitor 130'!$E$4+96,""),"")</f>
        <v/>
      </c>
      <c r="B98">
        <f>IF(A98="",0,IF(SUMPRODUCT((ISNUMBER('Test 3 visitor 130'!$B$8:$B$17)+ISNUMBER('Test 3 visitor 130'!$C$8:$C$17)&gt;0)*(IF(ISNUMBER('Test 3 visitor 130'!$B$8:$B$17),'Test 3 visitor 130'!$B$8:$B$17,'Test 3 visitor 130'!$E$4)&lt;=A98)*(IF(ISNUMBER('Test 3 visitor 130'!$C$8:$C$17),'Test 3 visitor 130'!$C$8:$C$17,'Test 3 visitor 130'!$F$4)&gt;=A98))&gt;0,1,0))</f>
        <v/>
      </c>
      <c r="C98">
        <f>IF(B98=0,0,IF(SUMPRODUCT((ISNUMBER('Test 3 visitor 130'!$B$8:$B$17)+ISNUMBER('Test 3 visitor 130'!$C$8:$C$17)&gt;0)*(ISNUMBER('Test 3 visitor 130'!$B$8:$B$17)*('Test 3 visitor 130'!$B$8:$B$17=A98)+ISNUMBER('Test 3 visitor 130'!$C$8:$C$17)*('Test 3 visitor 130'!$C$8:$C$17=A98)&gt;0))&gt;0,0,1))</f>
        <v/>
      </c>
      <c r="D98">
        <f>SUM(B$2:B98)</f>
        <v/>
      </c>
      <c r="E98">
        <f>SUM(C$2:C98)</f>
        <v/>
      </c>
    </row>
    <row r="99">
      <c r="A99" s="9">
        <f>IF(ISNUMBER('Test 3 visitor 130'!$E$4),IF('Test 3 visitor 130'!$E$4+97&lt;='Test 3 visitor 130'!$F$4,'Test 3 visitor 130'!$E$4+97,""),"")</f>
        <v/>
      </c>
      <c r="B99">
        <f>IF(A99="",0,IF(SUMPRODUCT((ISNUMBER('Test 3 visitor 130'!$B$8:$B$17)+ISNUMBER('Test 3 visitor 130'!$C$8:$C$17)&gt;0)*(IF(ISNUMBER('Test 3 visitor 130'!$B$8:$B$17),'Test 3 visitor 130'!$B$8:$B$17,'Test 3 visitor 130'!$E$4)&lt;=A99)*(IF(ISNUMBER('Test 3 visitor 130'!$C$8:$C$17),'Test 3 visitor 130'!$C$8:$C$17,'Test 3 visitor 130'!$F$4)&gt;=A99))&gt;0,1,0))</f>
        <v/>
      </c>
      <c r="C99">
        <f>IF(B99=0,0,IF(SUMPRODUCT((ISNUMBER('Test 3 visitor 130'!$B$8:$B$17)+ISNUMBER('Test 3 visitor 130'!$C$8:$C$17)&gt;0)*(ISNUMBER('Test 3 visitor 130'!$B$8:$B$17)*('Test 3 visitor 130'!$B$8:$B$17=A99)+ISNUMBER('Test 3 visitor 130'!$C$8:$C$17)*('Test 3 visitor 130'!$C$8:$C$17=A99)&gt;0))&gt;0,0,1))</f>
        <v/>
      </c>
      <c r="D99">
        <f>SUM(B$2:B99)</f>
        <v/>
      </c>
      <c r="E99">
        <f>SUM(C$2:C99)</f>
        <v/>
      </c>
    </row>
    <row r="100">
      <c r="A100" s="9">
        <f>IF(ISNUMBER('Test 3 visitor 130'!$E$4),IF('Test 3 visitor 130'!$E$4+98&lt;='Test 3 visitor 130'!$F$4,'Test 3 visitor 130'!$E$4+98,""),"")</f>
        <v/>
      </c>
      <c r="B100">
        <f>IF(A100="",0,IF(SUMPRODUCT((ISNUMBER('Test 3 visitor 130'!$B$8:$B$17)+ISNUMBER('Test 3 visitor 130'!$C$8:$C$17)&gt;0)*(IF(ISNUMBER('Test 3 visitor 130'!$B$8:$B$17),'Test 3 visitor 130'!$B$8:$B$17,'Test 3 visitor 130'!$E$4)&lt;=A100)*(IF(ISNUMBER('Test 3 visitor 130'!$C$8:$C$17),'Test 3 visitor 130'!$C$8:$C$17,'Test 3 visitor 130'!$F$4)&gt;=A100))&gt;0,1,0))</f>
        <v/>
      </c>
      <c r="C100">
        <f>IF(B100=0,0,IF(SUMPRODUCT((ISNUMBER('Test 3 visitor 130'!$B$8:$B$17)+ISNUMBER('Test 3 visitor 130'!$C$8:$C$17)&gt;0)*(ISNUMBER('Test 3 visitor 130'!$B$8:$B$17)*('Test 3 visitor 130'!$B$8:$B$17=A100)+ISNUMBER('Test 3 visitor 130'!$C$8:$C$17)*('Test 3 visitor 130'!$C$8:$C$17=A100)&gt;0))&gt;0,0,1))</f>
        <v/>
      </c>
      <c r="D100">
        <f>SUM(B$2:B100)</f>
        <v/>
      </c>
      <c r="E100">
        <f>SUM(C$2:C100)</f>
        <v/>
      </c>
    </row>
    <row r="101">
      <c r="A101" s="9">
        <f>IF(ISNUMBER('Test 3 visitor 130'!$E$4),IF('Test 3 visitor 130'!$E$4+99&lt;='Test 3 visitor 130'!$F$4,'Test 3 visitor 130'!$E$4+99,""),"")</f>
        <v/>
      </c>
      <c r="B101">
        <f>IF(A101="",0,IF(SUMPRODUCT((ISNUMBER('Test 3 visitor 130'!$B$8:$B$17)+ISNUMBER('Test 3 visitor 130'!$C$8:$C$17)&gt;0)*(IF(ISNUMBER('Test 3 visitor 130'!$B$8:$B$17),'Test 3 visitor 130'!$B$8:$B$17,'Test 3 visitor 130'!$E$4)&lt;=A101)*(IF(ISNUMBER('Test 3 visitor 130'!$C$8:$C$17),'Test 3 visitor 130'!$C$8:$C$17,'Test 3 visitor 130'!$F$4)&gt;=A101))&gt;0,1,0))</f>
        <v/>
      </c>
      <c r="C101">
        <f>IF(B101=0,0,IF(SUMPRODUCT((ISNUMBER('Test 3 visitor 130'!$B$8:$B$17)+ISNUMBER('Test 3 visitor 130'!$C$8:$C$17)&gt;0)*(ISNUMBER('Test 3 visitor 130'!$B$8:$B$17)*('Test 3 visitor 130'!$B$8:$B$17=A101)+ISNUMBER('Test 3 visitor 130'!$C$8:$C$17)*('Test 3 visitor 130'!$C$8:$C$17=A101)&gt;0))&gt;0,0,1))</f>
        <v/>
      </c>
      <c r="D101">
        <f>SUM(B$2:B101)</f>
        <v/>
      </c>
      <c r="E101">
        <f>SUM(C$2:C101)</f>
        <v/>
      </c>
    </row>
    <row r="102">
      <c r="A102" s="9">
        <f>IF(ISNUMBER('Test 3 visitor 130'!$E$4),IF('Test 3 visitor 130'!$E$4+100&lt;='Test 3 visitor 130'!$F$4,'Test 3 visitor 130'!$E$4+100,""),"")</f>
        <v/>
      </c>
      <c r="B102">
        <f>IF(A102="",0,IF(SUMPRODUCT((ISNUMBER('Test 3 visitor 130'!$B$8:$B$17)+ISNUMBER('Test 3 visitor 130'!$C$8:$C$17)&gt;0)*(IF(ISNUMBER('Test 3 visitor 130'!$B$8:$B$17),'Test 3 visitor 130'!$B$8:$B$17,'Test 3 visitor 130'!$E$4)&lt;=A102)*(IF(ISNUMBER('Test 3 visitor 130'!$C$8:$C$17),'Test 3 visitor 130'!$C$8:$C$17,'Test 3 visitor 130'!$F$4)&gt;=A102))&gt;0,1,0))</f>
        <v/>
      </c>
      <c r="C102">
        <f>IF(B102=0,0,IF(SUMPRODUCT((ISNUMBER('Test 3 visitor 130'!$B$8:$B$17)+ISNUMBER('Test 3 visitor 130'!$C$8:$C$17)&gt;0)*(ISNUMBER('Test 3 visitor 130'!$B$8:$B$17)*('Test 3 visitor 130'!$B$8:$B$17=A102)+ISNUMBER('Test 3 visitor 130'!$C$8:$C$17)*('Test 3 visitor 130'!$C$8:$C$17=A102)&gt;0))&gt;0,0,1))</f>
        <v/>
      </c>
      <c r="D102">
        <f>SUM(B$2:B102)</f>
        <v/>
      </c>
      <c r="E102">
        <f>SUM(C$2:C102)</f>
        <v/>
      </c>
    </row>
    <row r="103">
      <c r="A103" s="9">
        <f>IF(ISNUMBER('Test 3 visitor 130'!$E$4),IF('Test 3 visitor 130'!$E$4+101&lt;='Test 3 visitor 130'!$F$4,'Test 3 visitor 130'!$E$4+101,""),"")</f>
        <v/>
      </c>
      <c r="B103">
        <f>IF(A103="",0,IF(SUMPRODUCT((ISNUMBER('Test 3 visitor 130'!$B$8:$B$17)+ISNUMBER('Test 3 visitor 130'!$C$8:$C$17)&gt;0)*(IF(ISNUMBER('Test 3 visitor 130'!$B$8:$B$17),'Test 3 visitor 130'!$B$8:$B$17,'Test 3 visitor 130'!$E$4)&lt;=A103)*(IF(ISNUMBER('Test 3 visitor 130'!$C$8:$C$17),'Test 3 visitor 130'!$C$8:$C$17,'Test 3 visitor 130'!$F$4)&gt;=A103))&gt;0,1,0))</f>
        <v/>
      </c>
      <c r="C103">
        <f>IF(B103=0,0,IF(SUMPRODUCT((ISNUMBER('Test 3 visitor 130'!$B$8:$B$17)+ISNUMBER('Test 3 visitor 130'!$C$8:$C$17)&gt;0)*(ISNUMBER('Test 3 visitor 130'!$B$8:$B$17)*('Test 3 visitor 130'!$B$8:$B$17=A103)+ISNUMBER('Test 3 visitor 130'!$C$8:$C$17)*('Test 3 visitor 130'!$C$8:$C$17=A103)&gt;0))&gt;0,0,1))</f>
        <v/>
      </c>
      <c r="D103">
        <f>SUM(B$2:B103)</f>
        <v/>
      </c>
      <c r="E103">
        <f>SUM(C$2:C103)</f>
        <v/>
      </c>
    </row>
    <row r="104">
      <c r="A104" s="9">
        <f>IF(ISNUMBER('Test 3 visitor 130'!$E$4),IF('Test 3 visitor 130'!$E$4+102&lt;='Test 3 visitor 130'!$F$4,'Test 3 visitor 130'!$E$4+102,""),"")</f>
        <v/>
      </c>
      <c r="B104">
        <f>IF(A104="",0,IF(SUMPRODUCT((ISNUMBER('Test 3 visitor 130'!$B$8:$B$17)+ISNUMBER('Test 3 visitor 130'!$C$8:$C$17)&gt;0)*(IF(ISNUMBER('Test 3 visitor 130'!$B$8:$B$17),'Test 3 visitor 130'!$B$8:$B$17,'Test 3 visitor 130'!$E$4)&lt;=A104)*(IF(ISNUMBER('Test 3 visitor 130'!$C$8:$C$17),'Test 3 visitor 130'!$C$8:$C$17,'Test 3 visitor 130'!$F$4)&gt;=A104))&gt;0,1,0))</f>
        <v/>
      </c>
      <c r="C104">
        <f>IF(B104=0,0,IF(SUMPRODUCT((ISNUMBER('Test 3 visitor 130'!$B$8:$B$17)+ISNUMBER('Test 3 visitor 130'!$C$8:$C$17)&gt;0)*(ISNUMBER('Test 3 visitor 130'!$B$8:$B$17)*('Test 3 visitor 130'!$B$8:$B$17=A104)+ISNUMBER('Test 3 visitor 130'!$C$8:$C$17)*('Test 3 visitor 130'!$C$8:$C$17=A104)&gt;0))&gt;0,0,1))</f>
        <v/>
      </c>
      <c r="D104">
        <f>SUM(B$2:B104)</f>
        <v/>
      </c>
      <c r="E104">
        <f>SUM(C$2:C104)</f>
        <v/>
      </c>
    </row>
    <row r="105">
      <c r="A105" s="9">
        <f>IF(ISNUMBER('Test 3 visitor 130'!$E$4),IF('Test 3 visitor 130'!$E$4+103&lt;='Test 3 visitor 130'!$F$4,'Test 3 visitor 130'!$E$4+103,""),"")</f>
        <v/>
      </c>
      <c r="B105">
        <f>IF(A105="",0,IF(SUMPRODUCT((ISNUMBER('Test 3 visitor 130'!$B$8:$B$17)+ISNUMBER('Test 3 visitor 130'!$C$8:$C$17)&gt;0)*(IF(ISNUMBER('Test 3 visitor 130'!$B$8:$B$17),'Test 3 visitor 130'!$B$8:$B$17,'Test 3 visitor 130'!$E$4)&lt;=A105)*(IF(ISNUMBER('Test 3 visitor 130'!$C$8:$C$17),'Test 3 visitor 130'!$C$8:$C$17,'Test 3 visitor 130'!$F$4)&gt;=A105))&gt;0,1,0))</f>
        <v/>
      </c>
      <c r="C105">
        <f>IF(B105=0,0,IF(SUMPRODUCT((ISNUMBER('Test 3 visitor 130'!$B$8:$B$17)+ISNUMBER('Test 3 visitor 130'!$C$8:$C$17)&gt;0)*(ISNUMBER('Test 3 visitor 130'!$B$8:$B$17)*('Test 3 visitor 130'!$B$8:$B$17=A105)+ISNUMBER('Test 3 visitor 130'!$C$8:$C$17)*('Test 3 visitor 130'!$C$8:$C$17=A105)&gt;0))&gt;0,0,1))</f>
        <v/>
      </c>
      <c r="D105">
        <f>SUM(B$2:B105)</f>
        <v/>
      </c>
      <c r="E105">
        <f>SUM(C$2:C105)</f>
        <v/>
      </c>
    </row>
    <row r="106">
      <c r="A106" s="9">
        <f>IF(ISNUMBER('Test 3 visitor 130'!$E$4),IF('Test 3 visitor 130'!$E$4+104&lt;='Test 3 visitor 130'!$F$4,'Test 3 visitor 130'!$E$4+104,""),"")</f>
        <v/>
      </c>
      <c r="B106">
        <f>IF(A106="",0,IF(SUMPRODUCT((ISNUMBER('Test 3 visitor 130'!$B$8:$B$17)+ISNUMBER('Test 3 visitor 130'!$C$8:$C$17)&gt;0)*(IF(ISNUMBER('Test 3 visitor 130'!$B$8:$B$17),'Test 3 visitor 130'!$B$8:$B$17,'Test 3 visitor 130'!$E$4)&lt;=A106)*(IF(ISNUMBER('Test 3 visitor 130'!$C$8:$C$17),'Test 3 visitor 130'!$C$8:$C$17,'Test 3 visitor 130'!$F$4)&gt;=A106))&gt;0,1,0))</f>
        <v/>
      </c>
      <c r="C106">
        <f>IF(B106=0,0,IF(SUMPRODUCT((ISNUMBER('Test 3 visitor 130'!$B$8:$B$17)+ISNUMBER('Test 3 visitor 130'!$C$8:$C$17)&gt;0)*(ISNUMBER('Test 3 visitor 130'!$B$8:$B$17)*('Test 3 visitor 130'!$B$8:$B$17=A106)+ISNUMBER('Test 3 visitor 130'!$C$8:$C$17)*('Test 3 visitor 130'!$C$8:$C$17=A106)&gt;0))&gt;0,0,1))</f>
        <v/>
      </c>
      <c r="D106">
        <f>SUM(B$2:B106)</f>
        <v/>
      </c>
      <c r="E106">
        <f>SUM(C$2:C106)</f>
        <v/>
      </c>
    </row>
    <row r="107">
      <c r="A107" s="9">
        <f>IF(ISNUMBER('Test 3 visitor 130'!$E$4),IF('Test 3 visitor 130'!$E$4+105&lt;='Test 3 visitor 130'!$F$4,'Test 3 visitor 130'!$E$4+105,""),"")</f>
        <v/>
      </c>
      <c r="B107">
        <f>IF(A107="",0,IF(SUMPRODUCT((ISNUMBER('Test 3 visitor 130'!$B$8:$B$17)+ISNUMBER('Test 3 visitor 130'!$C$8:$C$17)&gt;0)*(IF(ISNUMBER('Test 3 visitor 130'!$B$8:$B$17),'Test 3 visitor 130'!$B$8:$B$17,'Test 3 visitor 130'!$E$4)&lt;=A107)*(IF(ISNUMBER('Test 3 visitor 130'!$C$8:$C$17),'Test 3 visitor 130'!$C$8:$C$17,'Test 3 visitor 130'!$F$4)&gt;=A107))&gt;0,1,0))</f>
        <v/>
      </c>
      <c r="C107">
        <f>IF(B107=0,0,IF(SUMPRODUCT((ISNUMBER('Test 3 visitor 130'!$B$8:$B$17)+ISNUMBER('Test 3 visitor 130'!$C$8:$C$17)&gt;0)*(ISNUMBER('Test 3 visitor 130'!$B$8:$B$17)*('Test 3 visitor 130'!$B$8:$B$17=A107)+ISNUMBER('Test 3 visitor 130'!$C$8:$C$17)*('Test 3 visitor 130'!$C$8:$C$17=A107)&gt;0))&gt;0,0,1))</f>
        <v/>
      </c>
      <c r="D107">
        <f>SUM(B$2:B107)</f>
        <v/>
      </c>
      <c r="E107">
        <f>SUM(C$2:C107)</f>
        <v/>
      </c>
    </row>
    <row r="108">
      <c r="A108" s="9">
        <f>IF(ISNUMBER('Test 3 visitor 130'!$E$4),IF('Test 3 visitor 130'!$E$4+106&lt;='Test 3 visitor 130'!$F$4,'Test 3 visitor 130'!$E$4+106,""),"")</f>
        <v/>
      </c>
      <c r="B108">
        <f>IF(A108="",0,IF(SUMPRODUCT((ISNUMBER('Test 3 visitor 130'!$B$8:$B$17)+ISNUMBER('Test 3 visitor 130'!$C$8:$C$17)&gt;0)*(IF(ISNUMBER('Test 3 visitor 130'!$B$8:$B$17),'Test 3 visitor 130'!$B$8:$B$17,'Test 3 visitor 130'!$E$4)&lt;=A108)*(IF(ISNUMBER('Test 3 visitor 130'!$C$8:$C$17),'Test 3 visitor 130'!$C$8:$C$17,'Test 3 visitor 130'!$F$4)&gt;=A108))&gt;0,1,0))</f>
        <v/>
      </c>
      <c r="C108">
        <f>IF(B108=0,0,IF(SUMPRODUCT((ISNUMBER('Test 3 visitor 130'!$B$8:$B$17)+ISNUMBER('Test 3 visitor 130'!$C$8:$C$17)&gt;0)*(ISNUMBER('Test 3 visitor 130'!$B$8:$B$17)*('Test 3 visitor 130'!$B$8:$B$17=A108)+ISNUMBER('Test 3 visitor 130'!$C$8:$C$17)*('Test 3 visitor 130'!$C$8:$C$17=A108)&gt;0))&gt;0,0,1))</f>
        <v/>
      </c>
      <c r="D108">
        <f>SUM(B$2:B108)</f>
        <v/>
      </c>
      <c r="E108">
        <f>SUM(C$2:C108)</f>
        <v/>
      </c>
    </row>
    <row r="109">
      <c r="A109" s="9">
        <f>IF(ISNUMBER('Test 3 visitor 130'!$E$4),IF('Test 3 visitor 130'!$E$4+107&lt;='Test 3 visitor 130'!$F$4,'Test 3 visitor 130'!$E$4+107,""),"")</f>
        <v/>
      </c>
      <c r="B109">
        <f>IF(A109="",0,IF(SUMPRODUCT((ISNUMBER('Test 3 visitor 130'!$B$8:$B$17)+ISNUMBER('Test 3 visitor 130'!$C$8:$C$17)&gt;0)*(IF(ISNUMBER('Test 3 visitor 130'!$B$8:$B$17),'Test 3 visitor 130'!$B$8:$B$17,'Test 3 visitor 130'!$E$4)&lt;=A109)*(IF(ISNUMBER('Test 3 visitor 130'!$C$8:$C$17),'Test 3 visitor 130'!$C$8:$C$17,'Test 3 visitor 130'!$F$4)&gt;=A109))&gt;0,1,0))</f>
        <v/>
      </c>
      <c r="C109">
        <f>IF(B109=0,0,IF(SUMPRODUCT((ISNUMBER('Test 3 visitor 130'!$B$8:$B$17)+ISNUMBER('Test 3 visitor 130'!$C$8:$C$17)&gt;0)*(ISNUMBER('Test 3 visitor 130'!$B$8:$B$17)*('Test 3 visitor 130'!$B$8:$B$17=A109)+ISNUMBER('Test 3 visitor 130'!$C$8:$C$17)*('Test 3 visitor 130'!$C$8:$C$17=A109)&gt;0))&gt;0,0,1))</f>
        <v/>
      </c>
      <c r="D109">
        <f>SUM(B$2:B109)</f>
        <v/>
      </c>
      <c r="E109">
        <f>SUM(C$2:C109)</f>
        <v/>
      </c>
    </row>
    <row r="110">
      <c r="A110" s="9">
        <f>IF(ISNUMBER('Test 3 visitor 130'!$E$4),IF('Test 3 visitor 130'!$E$4+108&lt;='Test 3 visitor 130'!$F$4,'Test 3 visitor 130'!$E$4+108,""),"")</f>
        <v/>
      </c>
      <c r="B110">
        <f>IF(A110="",0,IF(SUMPRODUCT((ISNUMBER('Test 3 visitor 130'!$B$8:$B$17)+ISNUMBER('Test 3 visitor 130'!$C$8:$C$17)&gt;0)*(IF(ISNUMBER('Test 3 visitor 130'!$B$8:$B$17),'Test 3 visitor 130'!$B$8:$B$17,'Test 3 visitor 130'!$E$4)&lt;=A110)*(IF(ISNUMBER('Test 3 visitor 130'!$C$8:$C$17),'Test 3 visitor 130'!$C$8:$C$17,'Test 3 visitor 130'!$F$4)&gt;=A110))&gt;0,1,0))</f>
        <v/>
      </c>
      <c r="C110">
        <f>IF(B110=0,0,IF(SUMPRODUCT((ISNUMBER('Test 3 visitor 130'!$B$8:$B$17)+ISNUMBER('Test 3 visitor 130'!$C$8:$C$17)&gt;0)*(ISNUMBER('Test 3 visitor 130'!$B$8:$B$17)*('Test 3 visitor 130'!$B$8:$B$17=A110)+ISNUMBER('Test 3 visitor 130'!$C$8:$C$17)*('Test 3 visitor 130'!$C$8:$C$17=A110)&gt;0))&gt;0,0,1))</f>
        <v/>
      </c>
      <c r="D110">
        <f>SUM(B$2:B110)</f>
        <v/>
      </c>
      <c r="E110">
        <f>SUM(C$2:C110)</f>
        <v/>
      </c>
    </row>
    <row r="111">
      <c r="A111" s="9">
        <f>IF(ISNUMBER('Test 3 visitor 130'!$E$4),IF('Test 3 visitor 130'!$E$4+109&lt;='Test 3 visitor 130'!$F$4,'Test 3 visitor 130'!$E$4+109,""),"")</f>
        <v/>
      </c>
      <c r="B111">
        <f>IF(A111="",0,IF(SUMPRODUCT((ISNUMBER('Test 3 visitor 130'!$B$8:$B$17)+ISNUMBER('Test 3 visitor 130'!$C$8:$C$17)&gt;0)*(IF(ISNUMBER('Test 3 visitor 130'!$B$8:$B$17),'Test 3 visitor 130'!$B$8:$B$17,'Test 3 visitor 130'!$E$4)&lt;=A111)*(IF(ISNUMBER('Test 3 visitor 130'!$C$8:$C$17),'Test 3 visitor 130'!$C$8:$C$17,'Test 3 visitor 130'!$F$4)&gt;=A111))&gt;0,1,0))</f>
        <v/>
      </c>
      <c r="C111">
        <f>IF(B111=0,0,IF(SUMPRODUCT((ISNUMBER('Test 3 visitor 130'!$B$8:$B$17)+ISNUMBER('Test 3 visitor 130'!$C$8:$C$17)&gt;0)*(ISNUMBER('Test 3 visitor 130'!$B$8:$B$17)*('Test 3 visitor 130'!$B$8:$B$17=A111)+ISNUMBER('Test 3 visitor 130'!$C$8:$C$17)*('Test 3 visitor 130'!$C$8:$C$17=A111)&gt;0))&gt;0,0,1))</f>
        <v/>
      </c>
      <c r="D111">
        <f>SUM(B$2:B111)</f>
        <v/>
      </c>
      <c r="E111">
        <f>SUM(C$2:C111)</f>
        <v/>
      </c>
    </row>
    <row r="112">
      <c r="A112" s="9">
        <f>IF(ISNUMBER('Test 3 visitor 130'!$E$4),IF('Test 3 visitor 130'!$E$4+110&lt;='Test 3 visitor 130'!$F$4,'Test 3 visitor 130'!$E$4+110,""),"")</f>
        <v/>
      </c>
      <c r="B112">
        <f>IF(A112="",0,IF(SUMPRODUCT((ISNUMBER('Test 3 visitor 130'!$B$8:$B$17)+ISNUMBER('Test 3 visitor 130'!$C$8:$C$17)&gt;0)*(IF(ISNUMBER('Test 3 visitor 130'!$B$8:$B$17),'Test 3 visitor 130'!$B$8:$B$17,'Test 3 visitor 130'!$E$4)&lt;=A112)*(IF(ISNUMBER('Test 3 visitor 130'!$C$8:$C$17),'Test 3 visitor 130'!$C$8:$C$17,'Test 3 visitor 130'!$F$4)&gt;=A112))&gt;0,1,0))</f>
        <v/>
      </c>
      <c r="C112">
        <f>IF(B112=0,0,IF(SUMPRODUCT((ISNUMBER('Test 3 visitor 130'!$B$8:$B$17)+ISNUMBER('Test 3 visitor 130'!$C$8:$C$17)&gt;0)*(ISNUMBER('Test 3 visitor 130'!$B$8:$B$17)*('Test 3 visitor 130'!$B$8:$B$17=A112)+ISNUMBER('Test 3 visitor 130'!$C$8:$C$17)*('Test 3 visitor 130'!$C$8:$C$17=A112)&gt;0))&gt;0,0,1))</f>
        <v/>
      </c>
      <c r="D112">
        <f>SUM(B$2:B112)</f>
        <v/>
      </c>
      <c r="E112">
        <f>SUM(C$2:C112)</f>
        <v/>
      </c>
    </row>
    <row r="113">
      <c r="A113" s="9">
        <f>IF(ISNUMBER('Test 3 visitor 130'!$E$4),IF('Test 3 visitor 130'!$E$4+111&lt;='Test 3 visitor 130'!$F$4,'Test 3 visitor 130'!$E$4+111,""),"")</f>
        <v/>
      </c>
      <c r="B113">
        <f>IF(A113="",0,IF(SUMPRODUCT((ISNUMBER('Test 3 visitor 130'!$B$8:$B$17)+ISNUMBER('Test 3 visitor 130'!$C$8:$C$17)&gt;0)*(IF(ISNUMBER('Test 3 visitor 130'!$B$8:$B$17),'Test 3 visitor 130'!$B$8:$B$17,'Test 3 visitor 130'!$E$4)&lt;=A113)*(IF(ISNUMBER('Test 3 visitor 130'!$C$8:$C$17),'Test 3 visitor 130'!$C$8:$C$17,'Test 3 visitor 130'!$F$4)&gt;=A113))&gt;0,1,0))</f>
        <v/>
      </c>
      <c r="C113">
        <f>IF(B113=0,0,IF(SUMPRODUCT((ISNUMBER('Test 3 visitor 130'!$B$8:$B$17)+ISNUMBER('Test 3 visitor 130'!$C$8:$C$17)&gt;0)*(ISNUMBER('Test 3 visitor 130'!$B$8:$B$17)*('Test 3 visitor 130'!$B$8:$B$17=A113)+ISNUMBER('Test 3 visitor 130'!$C$8:$C$17)*('Test 3 visitor 130'!$C$8:$C$17=A113)&gt;0))&gt;0,0,1))</f>
        <v/>
      </c>
      <c r="D113">
        <f>SUM(B$2:B113)</f>
        <v/>
      </c>
      <c r="E113">
        <f>SUM(C$2:C113)</f>
        <v/>
      </c>
    </row>
    <row r="114">
      <c r="A114" s="9">
        <f>IF(ISNUMBER('Test 3 visitor 130'!$E$4),IF('Test 3 visitor 130'!$E$4+112&lt;='Test 3 visitor 130'!$F$4,'Test 3 visitor 130'!$E$4+112,""),"")</f>
        <v/>
      </c>
      <c r="B114">
        <f>IF(A114="",0,IF(SUMPRODUCT((ISNUMBER('Test 3 visitor 130'!$B$8:$B$17)+ISNUMBER('Test 3 visitor 130'!$C$8:$C$17)&gt;0)*(IF(ISNUMBER('Test 3 visitor 130'!$B$8:$B$17),'Test 3 visitor 130'!$B$8:$B$17,'Test 3 visitor 130'!$E$4)&lt;=A114)*(IF(ISNUMBER('Test 3 visitor 130'!$C$8:$C$17),'Test 3 visitor 130'!$C$8:$C$17,'Test 3 visitor 130'!$F$4)&gt;=A114))&gt;0,1,0))</f>
        <v/>
      </c>
      <c r="C114">
        <f>IF(B114=0,0,IF(SUMPRODUCT((ISNUMBER('Test 3 visitor 130'!$B$8:$B$17)+ISNUMBER('Test 3 visitor 130'!$C$8:$C$17)&gt;0)*(ISNUMBER('Test 3 visitor 130'!$B$8:$B$17)*('Test 3 visitor 130'!$B$8:$B$17=A114)+ISNUMBER('Test 3 visitor 130'!$C$8:$C$17)*('Test 3 visitor 130'!$C$8:$C$17=A114)&gt;0))&gt;0,0,1))</f>
        <v/>
      </c>
      <c r="D114">
        <f>SUM(B$2:B114)</f>
        <v/>
      </c>
      <c r="E114">
        <f>SUM(C$2:C114)</f>
        <v/>
      </c>
    </row>
    <row r="115">
      <c r="A115" s="9">
        <f>IF(ISNUMBER('Test 3 visitor 130'!$E$4),IF('Test 3 visitor 130'!$E$4+113&lt;='Test 3 visitor 130'!$F$4,'Test 3 visitor 130'!$E$4+113,""),"")</f>
        <v/>
      </c>
      <c r="B115">
        <f>IF(A115="",0,IF(SUMPRODUCT((ISNUMBER('Test 3 visitor 130'!$B$8:$B$17)+ISNUMBER('Test 3 visitor 130'!$C$8:$C$17)&gt;0)*(IF(ISNUMBER('Test 3 visitor 130'!$B$8:$B$17),'Test 3 visitor 130'!$B$8:$B$17,'Test 3 visitor 130'!$E$4)&lt;=A115)*(IF(ISNUMBER('Test 3 visitor 130'!$C$8:$C$17),'Test 3 visitor 130'!$C$8:$C$17,'Test 3 visitor 130'!$F$4)&gt;=A115))&gt;0,1,0))</f>
        <v/>
      </c>
      <c r="C115">
        <f>IF(B115=0,0,IF(SUMPRODUCT((ISNUMBER('Test 3 visitor 130'!$B$8:$B$17)+ISNUMBER('Test 3 visitor 130'!$C$8:$C$17)&gt;0)*(ISNUMBER('Test 3 visitor 130'!$B$8:$B$17)*('Test 3 visitor 130'!$B$8:$B$17=A115)+ISNUMBER('Test 3 visitor 130'!$C$8:$C$17)*('Test 3 visitor 130'!$C$8:$C$17=A115)&gt;0))&gt;0,0,1))</f>
        <v/>
      </c>
      <c r="D115">
        <f>SUM(B$2:B115)</f>
        <v/>
      </c>
      <c r="E115">
        <f>SUM(C$2:C115)</f>
        <v/>
      </c>
    </row>
    <row r="116">
      <c r="A116" s="9">
        <f>IF(ISNUMBER('Test 3 visitor 130'!$E$4),IF('Test 3 visitor 130'!$E$4+114&lt;='Test 3 visitor 130'!$F$4,'Test 3 visitor 130'!$E$4+114,""),"")</f>
        <v/>
      </c>
      <c r="B116">
        <f>IF(A116="",0,IF(SUMPRODUCT((ISNUMBER('Test 3 visitor 130'!$B$8:$B$17)+ISNUMBER('Test 3 visitor 130'!$C$8:$C$17)&gt;0)*(IF(ISNUMBER('Test 3 visitor 130'!$B$8:$B$17),'Test 3 visitor 130'!$B$8:$B$17,'Test 3 visitor 130'!$E$4)&lt;=A116)*(IF(ISNUMBER('Test 3 visitor 130'!$C$8:$C$17),'Test 3 visitor 130'!$C$8:$C$17,'Test 3 visitor 130'!$F$4)&gt;=A116))&gt;0,1,0))</f>
        <v/>
      </c>
      <c r="C116">
        <f>IF(B116=0,0,IF(SUMPRODUCT((ISNUMBER('Test 3 visitor 130'!$B$8:$B$17)+ISNUMBER('Test 3 visitor 130'!$C$8:$C$17)&gt;0)*(ISNUMBER('Test 3 visitor 130'!$B$8:$B$17)*('Test 3 visitor 130'!$B$8:$B$17=A116)+ISNUMBER('Test 3 visitor 130'!$C$8:$C$17)*('Test 3 visitor 130'!$C$8:$C$17=A116)&gt;0))&gt;0,0,1))</f>
        <v/>
      </c>
      <c r="D116">
        <f>SUM(B$2:B116)</f>
        <v/>
      </c>
      <c r="E116">
        <f>SUM(C$2:C116)</f>
        <v/>
      </c>
    </row>
    <row r="117">
      <c r="A117" s="9">
        <f>IF(ISNUMBER('Test 3 visitor 130'!$E$4),IF('Test 3 visitor 130'!$E$4+115&lt;='Test 3 visitor 130'!$F$4,'Test 3 visitor 130'!$E$4+115,""),"")</f>
        <v/>
      </c>
      <c r="B117">
        <f>IF(A117="",0,IF(SUMPRODUCT((ISNUMBER('Test 3 visitor 130'!$B$8:$B$17)+ISNUMBER('Test 3 visitor 130'!$C$8:$C$17)&gt;0)*(IF(ISNUMBER('Test 3 visitor 130'!$B$8:$B$17),'Test 3 visitor 130'!$B$8:$B$17,'Test 3 visitor 130'!$E$4)&lt;=A117)*(IF(ISNUMBER('Test 3 visitor 130'!$C$8:$C$17),'Test 3 visitor 130'!$C$8:$C$17,'Test 3 visitor 130'!$F$4)&gt;=A117))&gt;0,1,0))</f>
        <v/>
      </c>
      <c r="C117">
        <f>IF(B117=0,0,IF(SUMPRODUCT((ISNUMBER('Test 3 visitor 130'!$B$8:$B$17)+ISNUMBER('Test 3 visitor 130'!$C$8:$C$17)&gt;0)*(ISNUMBER('Test 3 visitor 130'!$B$8:$B$17)*('Test 3 visitor 130'!$B$8:$B$17=A117)+ISNUMBER('Test 3 visitor 130'!$C$8:$C$17)*('Test 3 visitor 130'!$C$8:$C$17=A117)&gt;0))&gt;0,0,1))</f>
        <v/>
      </c>
      <c r="D117">
        <f>SUM(B$2:B117)</f>
        <v/>
      </c>
      <c r="E117">
        <f>SUM(C$2:C117)</f>
        <v/>
      </c>
    </row>
    <row r="118">
      <c r="A118" s="9">
        <f>IF(ISNUMBER('Test 3 visitor 130'!$E$4),IF('Test 3 visitor 130'!$E$4+116&lt;='Test 3 visitor 130'!$F$4,'Test 3 visitor 130'!$E$4+116,""),"")</f>
        <v/>
      </c>
      <c r="B118">
        <f>IF(A118="",0,IF(SUMPRODUCT((ISNUMBER('Test 3 visitor 130'!$B$8:$B$17)+ISNUMBER('Test 3 visitor 130'!$C$8:$C$17)&gt;0)*(IF(ISNUMBER('Test 3 visitor 130'!$B$8:$B$17),'Test 3 visitor 130'!$B$8:$B$17,'Test 3 visitor 130'!$E$4)&lt;=A118)*(IF(ISNUMBER('Test 3 visitor 130'!$C$8:$C$17),'Test 3 visitor 130'!$C$8:$C$17,'Test 3 visitor 130'!$F$4)&gt;=A118))&gt;0,1,0))</f>
        <v/>
      </c>
      <c r="C118">
        <f>IF(B118=0,0,IF(SUMPRODUCT((ISNUMBER('Test 3 visitor 130'!$B$8:$B$17)+ISNUMBER('Test 3 visitor 130'!$C$8:$C$17)&gt;0)*(ISNUMBER('Test 3 visitor 130'!$B$8:$B$17)*('Test 3 visitor 130'!$B$8:$B$17=A118)+ISNUMBER('Test 3 visitor 130'!$C$8:$C$17)*('Test 3 visitor 130'!$C$8:$C$17=A118)&gt;0))&gt;0,0,1))</f>
        <v/>
      </c>
      <c r="D118">
        <f>SUM(B$2:B118)</f>
        <v/>
      </c>
      <c r="E118">
        <f>SUM(C$2:C118)</f>
        <v/>
      </c>
    </row>
    <row r="119">
      <c r="A119" s="9">
        <f>IF(ISNUMBER('Test 3 visitor 130'!$E$4),IF('Test 3 visitor 130'!$E$4+117&lt;='Test 3 visitor 130'!$F$4,'Test 3 visitor 130'!$E$4+117,""),"")</f>
        <v/>
      </c>
      <c r="B119">
        <f>IF(A119="",0,IF(SUMPRODUCT((ISNUMBER('Test 3 visitor 130'!$B$8:$B$17)+ISNUMBER('Test 3 visitor 130'!$C$8:$C$17)&gt;0)*(IF(ISNUMBER('Test 3 visitor 130'!$B$8:$B$17),'Test 3 visitor 130'!$B$8:$B$17,'Test 3 visitor 130'!$E$4)&lt;=A119)*(IF(ISNUMBER('Test 3 visitor 130'!$C$8:$C$17),'Test 3 visitor 130'!$C$8:$C$17,'Test 3 visitor 130'!$F$4)&gt;=A119))&gt;0,1,0))</f>
        <v/>
      </c>
      <c r="C119">
        <f>IF(B119=0,0,IF(SUMPRODUCT((ISNUMBER('Test 3 visitor 130'!$B$8:$B$17)+ISNUMBER('Test 3 visitor 130'!$C$8:$C$17)&gt;0)*(ISNUMBER('Test 3 visitor 130'!$B$8:$B$17)*('Test 3 visitor 130'!$B$8:$B$17=A119)+ISNUMBER('Test 3 visitor 130'!$C$8:$C$17)*('Test 3 visitor 130'!$C$8:$C$17=A119)&gt;0))&gt;0,0,1))</f>
        <v/>
      </c>
      <c r="D119">
        <f>SUM(B$2:B119)</f>
        <v/>
      </c>
      <c r="E119">
        <f>SUM(C$2:C119)</f>
        <v/>
      </c>
    </row>
    <row r="120">
      <c r="A120" s="9">
        <f>IF(ISNUMBER('Test 3 visitor 130'!$E$4),IF('Test 3 visitor 130'!$E$4+118&lt;='Test 3 visitor 130'!$F$4,'Test 3 visitor 130'!$E$4+118,""),"")</f>
        <v/>
      </c>
      <c r="B120">
        <f>IF(A120="",0,IF(SUMPRODUCT((ISNUMBER('Test 3 visitor 130'!$B$8:$B$17)+ISNUMBER('Test 3 visitor 130'!$C$8:$C$17)&gt;0)*(IF(ISNUMBER('Test 3 visitor 130'!$B$8:$B$17),'Test 3 visitor 130'!$B$8:$B$17,'Test 3 visitor 130'!$E$4)&lt;=A120)*(IF(ISNUMBER('Test 3 visitor 130'!$C$8:$C$17),'Test 3 visitor 130'!$C$8:$C$17,'Test 3 visitor 130'!$F$4)&gt;=A120))&gt;0,1,0))</f>
        <v/>
      </c>
      <c r="C120">
        <f>IF(B120=0,0,IF(SUMPRODUCT((ISNUMBER('Test 3 visitor 130'!$B$8:$B$17)+ISNUMBER('Test 3 visitor 130'!$C$8:$C$17)&gt;0)*(ISNUMBER('Test 3 visitor 130'!$B$8:$B$17)*('Test 3 visitor 130'!$B$8:$B$17=A120)+ISNUMBER('Test 3 visitor 130'!$C$8:$C$17)*('Test 3 visitor 130'!$C$8:$C$17=A120)&gt;0))&gt;0,0,1))</f>
        <v/>
      </c>
      <c r="D120">
        <f>SUM(B$2:B120)</f>
        <v/>
      </c>
      <c r="E120">
        <f>SUM(C$2:C120)</f>
        <v/>
      </c>
    </row>
    <row r="121">
      <c r="A121" s="9">
        <f>IF(ISNUMBER('Test 3 visitor 130'!$E$4),IF('Test 3 visitor 130'!$E$4+119&lt;='Test 3 visitor 130'!$F$4,'Test 3 visitor 130'!$E$4+119,""),"")</f>
        <v/>
      </c>
      <c r="B121">
        <f>IF(A121="",0,IF(SUMPRODUCT((ISNUMBER('Test 3 visitor 130'!$B$8:$B$17)+ISNUMBER('Test 3 visitor 130'!$C$8:$C$17)&gt;0)*(IF(ISNUMBER('Test 3 visitor 130'!$B$8:$B$17),'Test 3 visitor 130'!$B$8:$B$17,'Test 3 visitor 130'!$E$4)&lt;=A121)*(IF(ISNUMBER('Test 3 visitor 130'!$C$8:$C$17),'Test 3 visitor 130'!$C$8:$C$17,'Test 3 visitor 130'!$F$4)&gt;=A121))&gt;0,1,0))</f>
        <v/>
      </c>
      <c r="C121">
        <f>IF(B121=0,0,IF(SUMPRODUCT((ISNUMBER('Test 3 visitor 130'!$B$8:$B$17)+ISNUMBER('Test 3 visitor 130'!$C$8:$C$17)&gt;0)*(ISNUMBER('Test 3 visitor 130'!$B$8:$B$17)*('Test 3 visitor 130'!$B$8:$B$17=A121)+ISNUMBER('Test 3 visitor 130'!$C$8:$C$17)*('Test 3 visitor 130'!$C$8:$C$17=A121)&gt;0))&gt;0,0,1))</f>
        <v/>
      </c>
      <c r="D121">
        <f>SUM(B$2:B121)</f>
        <v/>
      </c>
      <c r="E121">
        <f>SUM(C$2:C121)</f>
        <v/>
      </c>
    </row>
    <row r="122">
      <c r="A122" s="9">
        <f>IF(ISNUMBER('Test 3 visitor 130'!$E$4),IF('Test 3 visitor 130'!$E$4+120&lt;='Test 3 visitor 130'!$F$4,'Test 3 visitor 130'!$E$4+120,""),"")</f>
        <v/>
      </c>
      <c r="B122">
        <f>IF(A122="",0,IF(SUMPRODUCT((ISNUMBER('Test 3 visitor 130'!$B$8:$B$17)+ISNUMBER('Test 3 visitor 130'!$C$8:$C$17)&gt;0)*(IF(ISNUMBER('Test 3 visitor 130'!$B$8:$B$17),'Test 3 visitor 130'!$B$8:$B$17,'Test 3 visitor 130'!$E$4)&lt;=A122)*(IF(ISNUMBER('Test 3 visitor 130'!$C$8:$C$17),'Test 3 visitor 130'!$C$8:$C$17,'Test 3 visitor 130'!$F$4)&gt;=A122))&gt;0,1,0))</f>
        <v/>
      </c>
      <c r="C122">
        <f>IF(B122=0,0,IF(SUMPRODUCT((ISNUMBER('Test 3 visitor 130'!$B$8:$B$17)+ISNUMBER('Test 3 visitor 130'!$C$8:$C$17)&gt;0)*(ISNUMBER('Test 3 visitor 130'!$B$8:$B$17)*('Test 3 visitor 130'!$B$8:$B$17=A122)+ISNUMBER('Test 3 visitor 130'!$C$8:$C$17)*('Test 3 visitor 130'!$C$8:$C$17=A122)&gt;0))&gt;0,0,1))</f>
        <v/>
      </c>
      <c r="D122">
        <f>SUM(B$2:B122)</f>
        <v/>
      </c>
      <c r="E122">
        <f>SUM(C$2:C122)</f>
        <v/>
      </c>
    </row>
    <row r="123">
      <c r="A123" s="9">
        <f>IF(ISNUMBER('Test 3 visitor 130'!$E$4),IF('Test 3 visitor 130'!$E$4+121&lt;='Test 3 visitor 130'!$F$4,'Test 3 visitor 130'!$E$4+121,""),"")</f>
        <v/>
      </c>
      <c r="B123">
        <f>IF(A123="",0,IF(SUMPRODUCT((ISNUMBER('Test 3 visitor 130'!$B$8:$B$17)+ISNUMBER('Test 3 visitor 130'!$C$8:$C$17)&gt;0)*(IF(ISNUMBER('Test 3 visitor 130'!$B$8:$B$17),'Test 3 visitor 130'!$B$8:$B$17,'Test 3 visitor 130'!$E$4)&lt;=A123)*(IF(ISNUMBER('Test 3 visitor 130'!$C$8:$C$17),'Test 3 visitor 130'!$C$8:$C$17,'Test 3 visitor 130'!$F$4)&gt;=A123))&gt;0,1,0))</f>
        <v/>
      </c>
      <c r="C123">
        <f>IF(B123=0,0,IF(SUMPRODUCT((ISNUMBER('Test 3 visitor 130'!$B$8:$B$17)+ISNUMBER('Test 3 visitor 130'!$C$8:$C$17)&gt;0)*(ISNUMBER('Test 3 visitor 130'!$B$8:$B$17)*('Test 3 visitor 130'!$B$8:$B$17=A123)+ISNUMBER('Test 3 visitor 130'!$C$8:$C$17)*('Test 3 visitor 130'!$C$8:$C$17=A123)&gt;0))&gt;0,0,1))</f>
        <v/>
      </c>
      <c r="D123">
        <f>SUM(B$2:B123)</f>
        <v/>
      </c>
      <c r="E123">
        <f>SUM(C$2:C123)</f>
        <v/>
      </c>
    </row>
    <row r="124">
      <c r="A124" s="9">
        <f>IF(ISNUMBER('Test 3 visitor 130'!$E$4),IF('Test 3 visitor 130'!$E$4+122&lt;='Test 3 visitor 130'!$F$4,'Test 3 visitor 130'!$E$4+122,""),"")</f>
        <v/>
      </c>
      <c r="B124">
        <f>IF(A124="",0,IF(SUMPRODUCT((ISNUMBER('Test 3 visitor 130'!$B$8:$B$17)+ISNUMBER('Test 3 visitor 130'!$C$8:$C$17)&gt;0)*(IF(ISNUMBER('Test 3 visitor 130'!$B$8:$B$17),'Test 3 visitor 130'!$B$8:$B$17,'Test 3 visitor 130'!$E$4)&lt;=A124)*(IF(ISNUMBER('Test 3 visitor 130'!$C$8:$C$17),'Test 3 visitor 130'!$C$8:$C$17,'Test 3 visitor 130'!$F$4)&gt;=A124))&gt;0,1,0))</f>
        <v/>
      </c>
      <c r="C124">
        <f>IF(B124=0,0,IF(SUMPRODUCT((ISNUMBER('Test 3 visitor 130'!$B$8:$B$17)+ISNUMBER('Test 3 visitor 130'!$C$8:$C$17)&gt;0)*(ISNUMBER('Test 3 visitor 130'!$B$8:$B$17)*('Test 3 visitor 130'!$B$8:$B$17=A124)+ISNUMBER('Test 3 visitor 130'!$C$8:$C$17)*('Test 3 visitor 130'!$C$8:$C$17=A124)&gt;0))&gt;0,0,1))</f>
        <v/>
      </c>
      <c r="D124">
        <f>SUM(B$2:B124)</f>
        <v/>
      </c>
      <c r="E124">
        <f>SUM(C$2:C124)</f>
        <v/>
      </c>
    </row>
    <row r="125">
      <c r="A125" s="9">
        <f>IF(ISNUMBER('Test 3 visitor 130'!$E$4),IF('Test 3 visitor 130'!$E$4+123&lt;='Test 3 visitor 130'!$F$4,'Test 3 visitor 130'!$E$4+123,""),"")</f>
        <v/>
      </c>
      <c r="B125">
        <f>IF(A125="",0,IF(SUMPRODUCT((ISNUMBER('Test 3 visitor 130'!$B$8:$B$17)+ISNUMBER('Test 3 visitor 130'!$C$8:$C$17)&gt;0)*(IF(ISNUMBER('Test 3 visitor 130'!$B$8:$B$17),'Test 3 visitor 130'!$B$8:$B$17,'Test 3 visitor 130'!$E$4)&lt;=A125)*(IF(ISNUMBER('Test 3 visitor 130'!$C$8:$C$17),'Test 3 visitor 130'!$C$8:$C$17,'Test 3 visitor 130'!$F$4)&gt;=A125))&gt;0,1,0))</f>
        <v/>
      </c>
      <c r="C125">
        <f>IF(B125=0,0,IF(SUMPRODUCT((ISNUMBER('Test 3 visitor 130'!$B$8:$B$17)+ISNUMBER('Test 3 visitor 130'!$C$8:$C$17)&gt;0)*(ISNUMBER('Test 3 visitor 130'!$B$8:$B$17)*('Test 3 visitor 130'!$B$8:$B$17=A125)+ISNUMBER('Test 3 visitor 130'!$C$8:$C$17)*('Test 3 visitor 130'!$C$8:$C$17=A125)&gt;0))&gt;0,0,1))</f>
        <v/>
      </c>
      <c r="D125">
        <f>SUM(B$2:B125)</f>
        <v/>
      </c>
      <c r="E125">
        <f>SUM(C$2:C125)</f>
        <v/>
      </c>
    </row>
    <row r="126">
      <c r="A126" s="9">
        <f>IF(ISNUMBER('Test 3 visitor 130'!$E$4),IF('Test 3 visitor 130'!$E$4+124&lt;='Test 3 visitor 130'!$F$4,'Test 3 visitor 130'!$E$4+124,""),"")</f>
        <v/>
      </c>
      <c r="B126">
        <f>IF(A126="",0,IF(SUMPRODUCT((ISNUMBER('Test 3 visitor 130'!$B$8:$B$17)+ISNUMBER('Test 3 visitor 130'!$C$8:$C$17)&gt;0)*(IF(ISNUMBER('Test 3 visitor 130'!$B$8:$B$17),'Test 3 visitor 130'!$B$8:$B$17,'Test 3 visitor 130'!$E$4)&lt;=A126)*(IF(ISNUMBER('Test 3 visitor 130'!$C$8:$C$17),'Test 3 visitor 130'!$C$8:$C$17,'Test 3 visitor 130'!$F$4)&gt;=A126))&gt;0,1,0))</f>
        <v/>
      </c>
      <c r="C126">
        <f>IF(B126=0,0,IF(SUMPRODUCT((ISNUMBER('Test 3 visitor 130'!$B$8:$B$17)+ISNUMBER('Test 3 visitor 130'!$C$8:$C$17)&gt;0)*(ISNUMBER('Test 3 visitor 130'!$B$8:$B$17)*('Test 3 visitor 130'!$B$8:$B$17=A126)+ISNUMBER('Test 3 visitor 130'!$C$8:$C$17)*('Test 3 visitor 130'!$C$8:$C$17=A126)&gt;0))&gt;0,0,1))</f>
        <v/>
      </c>
      <c r="D126">
        <f>SUM(B$2:B126)</f>
        <v/>
      </c>
      <c r="E126">
        <f>SUM(C$2:C126)</f>
        <v/>
      </c>
    </row>
    <row r="127">
      <c r="A127" s="9">
        <f>IF(ISNUMBER('Test 3 visitor 130'!$E$4),IF('Test 3 visitor 130'!$E$4+125&lt;='Test 3 visitor 130'!$F$4,'Test 3 visitor 130'!$E$4+125,""),"")</f>
        <v/>
      </c>
      <c r="B127">
        <f>IF(A127="",0,IF(SUMPRODUCT((ISNUMBER('Test 3 visitor 130'!$B$8:$B$17)+ISNUMBER('Test 3 visitor 130'!$C$8:$C$17)&gt;0)*(IF(ISNUMBER('Test 3 visitor 130'!$B$8:$B$17),'Test 3 visitor 130'!$B$8:$B$17,'Test 3 visitor 130'!$E$4)&lt;=A127)*(IF(ISNUMBER('Test 3 visitor 130'!$C$8:$C$17),'Test 3 visitor 130'!$C$8:$C$17,'Test 3 visitor 130'!$F$4)&gt;=A127))&gt;0,1,0))</f>
        <v/>
      </c>
      <c r="C127">
        <f>IF(B127=0,0,IF(SUMPRODUCT((ISNUMBER('Test 3 visitor 130'!$B$8:$B$17)+ISNUMBER('Test 3 visitor 130'!$C$8:$C$17)&gt;0)*(ISNUMBER('Test 3 visitor 130'!$B$8:$B$17)*('Test 3 visitor 130'!$B$8:$B$17=A127)+ISNUMBER('Test 3 visitor 130'!$C$8:$C$17)*('Test 3 visitor 130'!$C$8:$C$17=A127)&gt;0))&gt;0,0,1))</f>
        <v/>
      </c>
      <c r="D127">
        <f>SUM(B$2:B127)</f>
        <v/>
      </c>
      <c r="E127">
        <f>SUM(C$2:C127)</f>
        <v/>
      </c>
    </row>
    <row r="128">
      <c r="A128" s="9">
        <f>IF(ISNUMBER('Test 3 visitor 130'!$E$4),IF('Test 3 visitor 130'!$E$4+126&lt;='Test 3 visitor 130'!$F$4,'Test 3 visitor 130'!$E$4+126,""),"")</f>
        <v/>
      </c>
      <c r="B128">
        <f>IF(A128="",0,IF(SUMPRODUCT((ISNUMBER('Test 3 visitor 130'!$B$8:$B$17)+ISNUMBER('Test 3 visitor 130'!$C$8:$C$17)&gt;0)*(IF(ISNUMBER('Test 3 visitor 130'!$B$8:$B$17),'Test 3 visitor 130'!$B$8:$B$17,'Test 3 visitor 130'!$E$4)&lt;=A128)*(IF(ISNUMBER('Test 3 visitor 130'!$C$8:$C$17),'Test 3 visitor 130'!$C$8:$C$17,'Test 3 visitor 130'!$F$4)&gt;=A128))&gt;0,1,0))</f>
        <v/>
      </c>
      <c r="C128">
        <f>IF(B128=0,0,IF(SUMPRODUCT((ISNUMBER('Test 3 visitor 130'!$B$8:$B$17)+ISNUMBER('Test 3 visitor 130'!$C$8:$C$17)&gt;0)*(ISNUMBER('Test 3 visitor 130'!$B$8:$B$17)*('Test 3 visitor 130'!$B$8:$B$17=A128)+ISNUMBER('Test 3 visitor 130'!$C$8:$C$17)*('Test 3 visitor 130'!$C$8:$C$17=A128)&gt;0))&gt;0,0,1))</f>
        <v/>
      </c>
      <c r="D128">
        <f>SUM(B$2:B128)</f>
        <v/>
      </c>
      <c r="E128">
        <f>SUM(C$2:C128)</f>
        <v/>
      </c>
    </row>
    <row r="129">
      <c r="A129" s="9">
        <f>IF(ISNUMBER('Test 3 visitor 130'!$E$4),IF('Test 3 visitor 130'!$E$4+127&lt;='Test 3 visitor 130'!$F$4,'Test 3 visitor 130'!$E$4+127,""),"")</f>
        <v/>
      </c>
      <c r="B129">
        <f>IF(A129="",0,IF(SUMPRODUCT((ISNUMBER('Test 3 visitor 130'!$B$8:$B$17)+ISNUMBER('Test 3 visitor 130'!$C$8:$C$17)&gt;0)*(IF(ISNUMBER('Test 3 visitor 130'!$B$8:$B$17),'Test 3 visitor 130'!$B$8:$B$17,'Test 3 visitor 130'!$E$4)&lt;=A129)*(IF(ISNUMBER('Test 3 visitor 130'!$C$8:$C$17),'Test 3 visitor 130'!$C$8:$C$17,'Test 3 visitor 130'!$F$4)&gt;=A129))&gt;0,1,0))</f>
        <v/>
      </c>
      <c r="C129">
        <f>IF(B129=0,0,IF(SUMPRODUCT((ISNUMBER('Test 3 visitor 130'!$B$8:$B$17)+ISNUMBER('Test 3 visitor 130'!$C$8:$C$17)&gt;0)*(ISNUMBER('Test 3 visitor 130'!$B$8:$B$17)*('Test 3 visitor 130'!$B$8:$B$17=A129)+ISNUMBER('Test 3 visitor 130'!$C$8:$C$17)*('Test 3 visitor 130'!$C$8:$C$17=A129)&gt;0))&gt;0,0,1))</f>
        <v/>
      </c>
      <c r="D129">
        <f>SUM(B$2:B129)</f>
        <v/>
      </c>
      <c r="E129">
        <f>SUM(C$2:C129)</f>
        <v/>
      </c>
    </row>
    <row r="130">
      <c r="A130" s="9">
        <f>IF(ISNUMBER('Test 3 visitor 130'!$E$4),IF('Test 3 visitor 130'!$E$4+128&lt;='Test 3 visitor 130'!$F$4,'Test 3 visitor 130'!$E$4+128,""),"")</f>
        <v/>
      </c>
      <c r="B130">
        <f>IF(A130="",0,IF(SUMPRODUCT((ISNUMBER('Test 3 visitor 130'!$B$8:$B$17)+ISNUMBER('Test 3 visitor 130'!$C$8:$C$17)&gt;0)*(IF(ISNUMBER('Test 3 visitor 130'!$B$8:$B$17),'Test 3 visitor 130'!$B$8:$B$17,'Test 3 visitor 130'!$E$4)&lt;=A130)*(IF(ISNUMBER('Test 3 visitor 130'!$C$8:$C$17),'Test 3 visitor 130'!$C$8:$C$17,'Test 3 visitor 130'!$F$4)&gt;=A130))&gt;0,1,0))</f>
        <v/>
      </c>
      <c r="C130">
        <f>IF(B130=0,0,IF(SUMPRODUCT((ISNUMBER('Test 3 visitor 130'!$B$8:$B$17)+ISNUMBER('Test 3 visitor 130'!$C$8:$C$17)&gt;0)*(ISNUMBER('Test 3 visitor 130'!$B$8:$B$17)*('Test 3 visitor 130'!$B$8:$B$17=A130)+ISNUMBER('Test 3 visitor 130'!$C$8:$C$17)*('Test 3 visitor 130'!$C$8:$C$17=A130)&gt;0))&gt;0,0,1))</f>
        <v/>
      </c>
      <c r="D130">
        <f>SUM(B$2:B130)</f>
        <v/>
      </c>
      <c r="E130">
        <f>SUM(C$2:C130)</f>
        <v/>
      </c>
    </row>
    <row r="131">
      <c r="A131" s="9">
        <f>IF(ISNUMBER('Test 3 visitor 130'!$E$4),IF('Test 3 visitor 130'!$E$4+129&lt;='Test 3 visitor 130'!$F$4,'Test 3 visitor 130'!$E$4+129,""),"")</f>
        <v/>
      </c>
      <c r="B131">
        <f>IF(A131="",0,IF(SUMPRODUCT((ISNUMBER('Test 3 visitor 130'!$B$8:$B$17)+ISNUMBER('Test 3 visitor 130'!$C$8:$C$17)&gt;0)*(IF(ISNUMBER('Test 3 visitor 130'!$B$8:$B$17),'Test 3 visitor 130'!$B$8:$B$17,'Test 3 visitor 130'!$E$4)&lt;=A131)*(IF(ISNUMBER('Test 3 visitor 130'!$C$8:$C$17),'Test 3 visitor 130'!$C$8:$C$17,'Test 3 visitor 130'!$F$4)&gt;=A131))&gt;0,1,0))</f>
        <v/>
      </c>
      <c r="C131">
        <f>IF(B131=0,0,IF(SUMPRODUCT((ISNUMBER('Test 3 visitor 130'!$B$8:$B$17)+ISNUMBER('Test 3 visitor 130'!$C$8:$C$17)&gt;0)*(ISNUMBER('Test 3 visitor 130'!$B$8:$B$17)*('Test 3 visitor 130'!$B$8:$B$17=A131)+ISNUMBER('Test 3 visitor 130'!$C$8:$C$17)*('Test 3 visitor 130'!$C$8:$C$17=A131)&gt;0))&gt;0,0,1))</f>
        <v/>
      </c>
      <c r="D131">
        <f>SUM(B$2:B131)</f>
        <v/>
      </c>
      <c r="E131">
        <f>SUM(C$2:C131)</f>
        <v/>
      </c>
    </row>
    <row r="132">
      <c r="A132" s="9">
        <f>IF(ISNUMBER('Test 3 visitor 130'!$E$4),IF('Test 3 visitor 130'!$E$4+130&lt;='Test 3 visitor 130'!$F$4,'Test 3 visitor 130'!$E$4+130,""),"")</f>
        <v/>
      </c>
      <c r="B132">
        <f>IF(A132="",0,IF(SUMPRODUCT((ISNUMBER('Test 3 visitor 130'!$B$8:$B$17)+ISNUMBER('Test 3 visitor 130'!$C$8:$C$17)&gt;0)*(IF(ISNUMBER('Test 3 visitor 130'!$B$8:$B$17),'Test 3 visitor 130'!$B$8:$B$17,'Test 3 visitor 130'!$E$4)&lt;=A132)*(IF(ISNUMBER('Test 3 visitor 130'!$C$8:$C$17),'Test 3 visitor 130'!$C$8:$C$17,'Test 3 visitor 130'!$F$4)&gt;=A132))&gt;0,1,0))</f>
        <v/>
      </c>
      <c r="C132">
        <f>IF(B132=0,0,IF(SUMPRODUCT((ISNUMBER('Test 3 visitor 130'!$B$8:$B$17)+ISNUMBER('Test 3 visitor 130'!$C$8:$C$17)&gt;0)*(ISNUMBER('Test 3 visitor 130'!$B$8:$B$17)*('Test 3 visitor 130'!$B$8:$B$17=A132)+ISNUMBER('Test 3 visitor 130'!$C$8:$C$17)*('Test 3 visitor 130'!$C$8:$C$17=A132)&gt;0))&gt;0,0,1))</f>
        <v/>
      </c>
      <c r="D132">
        <f>SUM(B$2:B132)</f>
        <v/>
      </c>
      <c r="E132">
        <f>SUM(C$2:C132)</f>
        <v/>
      </c>
    </row>
    <row r="133">
      <c r="A133" s="9">
        <f>IF(ISNUMBER('Test 3 visitor 130'!$E$4),IF('Test 3 visitor 130'!$E$4+131&lt;='Test 3 visitor 130'!$F$4,'Test 3 visitor 130'!$E$4+131,""),"")</f>
        <v/>
      </c>
      <c r="B133">
        <f>IF(A133="",0,IF(SUMPRODUCT((ISNUMBER('Test 3 visitor 130'!$B$8:$B$17)+ISNUMBER('Test 3 visitor 130'!$C$8:$C$17)&gt;0)*(IF(ISNUMBER('Test 3 visitor 130'!$B$8:$B$17),'Test 3 visitor 130'!$B$8:$B$17,'Test 3 visitor 130'!$E$4)&lt;=A133)*(IF(ISNUMBER('Test 3 visitor 130'!$C$8:$C$17),'Test 3 visitor 130'!$C$8:$C$17,'Test 3 visitor 130'!$F$4)&gt;=A133))&gt;0,1,0))</f>
        <v/>
      </c>
      <c r="C133">
        <f>IF(B133=0,0,IF(SUMPRODUCT((ISNUMBER('Test 3 visitor 130'!$B$8:$B$17)+ISNUMBER('Test 3 visitor 130'!$C$8:$C$17)&gt;0)*(ISNUMBER('Test 3 visitor 130'!$B$8:$B$17)*('Test 3 visitor 130'!$B$8:$B$17=A133)+ISNUMBER('Test 3 visitor 130'!$C$8:$C$17)*('Test 3 visitor 130'!$C$8:$C$17=A133)&gt;0))&gt;0,0,1))</f>
        <v/>
      </c>
      <c r="D133">
        <f>SUM(B$2:B133)</f>
        <v/>
      </c>
      <c r="E133">
        <f>SUM(C$2:C133)</f>
        <v/>
      </c>
    </row>
    <row r="134">
      <c r="A134" s="9">
        <f>IF(ISNUMBER('Test 3 visitor 130'!$E$4),IF('Test 3 visitor 130'!$E$4+132&lt;='Test 3 visitor 130'!$F$4,'Test 3 visitor 130'!$E$4+132,""),"")</f>
        <v/>
      </c>
      <c r="B134">
        <f>IF(A134="",0,IF(SUMPRODUCT((ISNUMBER('Test 3 visitor 130'!$B$8:$B$17)+ISNUMBER('Test 3 visitor 130'!$C$8:$C$17)&gt;0)*(IF(ISNUMBER('Test 3 visitor 130'!$B$8:$B$17),'Test 3 visitor 130'!$B$8:$B$17,'Test 3 visitor 130'!$E$4)&lt;=A134)*(IF(ISNUMBER('Test 3 visitor 130'!$C$8:$C$17),'Test 3 visitor 130'!$C$8:$C$17,'Test 3 visitor 130'!$F$4)&gt;=A134))&gt;0,1,0))</f>
        <v/>
      </c>
      <c r="C134">
        <f>IF(B134=0,0,IF(SUMPRODUCT((ISNUMBER('Test 3 visitor 130'!$B$8:$B$17)+ISNUMBER('Test 3 visitor 130'!$C$8:$C$17)&gt;0)*(ISNUMBER('Test 3 visitor 130'!$B$8:$B$17)*('Test 3 visitor 130'!$B$8:$B$17=A134)+ISNUMBER('Test 3 visitor 130'!$C$8:$C$17)*('Test 3 visitor 130'!$C$8:$C$17=A134)&gt;0))&gt;0,0,1))</f>
        <v/>
      </c>
      <c r="D134">
        <f>SUM(B$2:B134)</f>
        <v/>
      </c>
      <c r="E134">
        <f>SUM(C$2:C134)</f>
        <v/>
      </c>
    </row>
    <row r="135">
      <c r="A135" s="9">
        <f>IF(ISNUMBER('Test 3 visitor 130'!$E$4),IF('Test 3 visitor 130'!$E$4+133&lt;='Test 3 visitor 130'!$F$4,'Test 3 visitor 130'!$E$4+133,""),"")</f>
        <v/>
      </c>
      <c r="B135">
        <f>IF(A135="",0,IF(SUMPRODUCT((ISNUMBER('Test 3 visitor 130'!$B$8:$B$17)+ISNUMBER('Test 3 visitor 130'!$C$8:$C$17)&gt;0)*(IF(ISNUMBER('Test 3 visitor 130'!$B$8:$B$17),'Test 3 visitor 130'!$B$8:$B$17,'Test 3 visitor 130'!$E$4)&lt;=A135)*(IF(ISNUMBER('Test 3 visitor 130'!$C$8:$C$17),'Test 3 visitor 130'!$C$8:$C$17,'Test 3 visitor 130'!$F$4)&gt;=A135))&gt;0,1,0))</f>
        <v/>
      </c>
      <c r="C135">
        <f>IF(B135=0,0,IF(SUMPRODUCT((ISNUMBER('Test 3 visitor 130'!$B$8:$B$17)+ISNUMBER('Test 3 visitor 130'!$C$8:$C$17)&gt;0)*(ISNUMBER('Test 3 visitor 130'!$B$8:$B$17)*('Test 3 visitor 130'!$B$8:$B$17=A135)+ISNUMBER('Test 3 visitor 130'!$C$8:$C$17)*('Test 3 visitor 130'!$C$8:$C$17=A135)&gt;0))&gt;0,0,1))</f>
        <v/>
      </c>
      <c r="D135">
        <f>SUM(B$2:B135)</f>
        <v/>
      </c>
      <c r="E135">
        <f>SUM(C$2:C135)</f>
        <v/>
      </c>
    </row>
    <row r="136">
      <c r="A136" s="9">
        <f>IF(ISNUMBER('Test 3 visitor 130'!$E$4),IF('Test 3 visitor 130'!$E$4+134&lt;='Test 3 visitor 130'!$F$4,'Test 3 visitor 130'!$E$4+134,""),"")</f>
        <v/>
      </c>
      <c r="B136">
        <f>IF(A136="",0,IF(SUMPRODUCT((ISNUMBER('Test 3 visitor 130'!$B$8:$B$17)+ISNUMBER('Test 3 visitor 130'!$C$8:$C$17)&gt;0)*(IF(ISNUMBER('Test 3 visitor 130'!$B$8:$B$17),'Test 3 visitor 130'!$B$8:$B$17,'Test 3 visitor 130'!$E$4)&lt;=A136)*(IF(ISNUMBER('Test 3 visitor 130'!$C$8:$C$17),'Test 3 visitor 130'!$C$8:$C$17,'Test 3 visitor 130'!$F$4)&gt;=A136))&gt;0,1,0))</f>
        <v/>
      </c>
      <c r="C136">
        <f>IF(B136=0,0,IF(SUMPRODUCT((ISNUMBER('Test 3 visitor 130'!$B$8:$B$17)+ISNUMBER('Test 3 visitor 130'!$C$8:$C$17)&gt;0)*(ISNUMBER('Test 3 visitor 130'!$B$8:$B$17)*('Test 3 visitor 130'!$B$8:$B$17=A136)+ISNUMBER('Test 3 visitor 130'!$C$8:$C$17)*('Test 3 visitor 130'!$C$8:$C$17=A136)&gt;0))&gt;0,0,1))</f>
        <v/>
      </c>
      <c r="D136">
        <f>SUM(B$2:B136)</f>
        <v/>
      </c>
      <c r="E136">
        <f>SUM(C$2:C136)</f>
        <v/>
      </c>
    </row>
    <row r="137">
      <c r="A137" s="9">
        <f>IF(ISNUMBER('Test 3 visitor 130'!$E$4),IF('Test 3 visitor 130'!$E$4+135&lt;='Test 3 visitor 130'!$F$4,'Test 3 visitor 130'!$E$4+135,""),"")</f>
        <v/>
      </c>
      <c r="B137">
        <f>IF(A137="",0,IF(SUMPRODUCT((ISNUMBER('Test 3 visitor 130'!$B$8:$B$17)+ISNUMBER('Test 3 visitor 130'!$C$8:$C$17)&gt;0)*(IF(ISNUMBER('Test 3 visitor 130'!$B$8:$B$17),'Test 3 visitor 130'!$B$8:$B$17,'Test 3 visitor 130'!$E$4)&lt;=A137)*(IF(ISNUMBER('Test 3 visitor 130'!$C$8:$C$17),'Test 3 visitor 130'!$C$8:$C$17,'Test 3 visitor 130'!$F$4)&gt;=A137))&gt;0,1,0))</f>
        <v/>
      </c>
      <c r="C137">
        <f>IF(B137=0,0,IF(SUMPRODUCT((ISNUMBER('Test 3 visitor 130'!$B$8:$B$17)+ISNUMBER('Test 3 visitor 130'!$C$8:$C$17)&gt;0)*(ISNUMBER('Test 3 visitor 130'!$B$8:$B$17)*('Test 3 visitor 130'!$B$8:$B$17=A137)+ISNUMBER('Test 3 visitor 130'!$C$8:$C$17)*('Test 3 visitor 130'!$C$8:$C$17=A137)&gt;0))&gt;0,0,1))</f>
        <v/>
      </c>
      <c r="D137">
        <f>SUM(B$2:B137)</f>
        <v/>
      </c>
      <c r="E137">
        <f>SUM(C$2:C137)</f>
        <v/>
      </c>
    </row>
    <row r="138">
      <c r="A138" s="9">
        <f>IF(ISNUMBER('Test 3 visitor 130'!$E$4),IF('Test 3 visitor 130'!$E$4+136&lt;='Test 3 visitor 130'!$F$4,'Test 3 visitor 130'!$E$4+136,""),"")</f>
        <v/>
      </c>
      <c r="B138">
        <f>IF(A138="",0,IF(SUMPRODUCT((ISNUMBER('Test 3 visitor 130'!$B$8:$B$17)+ISNUMBER('Test 3 visitor 130'!$C$8:$C$17)&gt;0)*(IF(ISNUMBER('Test 3 visitor 130'!$B$8:$B$17),'Test 3 visitor 130'!$B$8:$B$17,'Test 3 visitor 130'!$E$4)&lt;=A138)*(IF(ISNUMBER('Test 3 visitor 130'!$C$8:$C$17),'Test 3 visitor 130'!$C$8:$C$17,'Test 3 visitor 130'!$F$4)&gt;=A138))&gt;0,1,0))</f>
        <v/>
      </c>
      <c r="C138">
        <f>IF(B138=0,0,IF(SUMPRODUCT((ISNUMBER('Test 3 visitor 130'!$B$8:$B$17)+ISNUMBER('Test 3 visitor 130'!$C$8:$C$17)&gt;0)*(ISNUMBER('Test 3 visitor 130'!$B$8:$B$17)*('Test 3 visitor 130'!$B$8:$B$17=A138)+ISNUMBER('Test 3 visitor 130'!$C$8:$C$17)*('Test 3 visitor 130'!$C$8:$C$17=A138)&gt;0))&gt;0,0,1))</f>
        <v/>
      </c>
      <c r="D138">
        <f>SUM(B$2:B138)</f>
        <v/>
      </c>
      <c r="E138">
        <f>SUM(C$2:C138)</f>
        <v/>
      </c>
    </row>
    <row r="139">
      <c r="A139" s="9">
        <f>IF(ISNUMBER('Test 3 visitor 130'!$E$4),IF('Test 3 visitor 130'!$E$4+137&lt;='Test 3 visitor 130'!$F$4,'Test 3 visitor 130'!$E$4+137,""),"")</f>
        <v/>
      </c>
      <c r="B139">
        <f>IF(A139="",0,IF(SUMPRODUCT((ISNUMBER('Test 3 visitor 130'!$B$8:$B$17)+ISNUMBER('Test 3 visitor 130'!$C$8:$C$17)&gt;0)*(IF(ISNUMBER('Test 3 visitor 130'!$B$8:$B$17),'Test 3 visitor 130'!$B$8:$B$17,'Test 3 visitor 130'!$E$4)&lt;=A139)*(IF(ISNUMBER('Test 3 visitor 130'!$C$8:$C$17),'Test 3 visitor 130'!$C$8:$C$17,'Test 3 visitor 130'!$F$4)&gt;=A139))&gt;0,1,0))</f>
        <v/>
      </c>
      <c r="C139">
        <f>IF(B139=0,0,IF(SUMPRODUCT((ISNUMBER('Test 3 visitor 130'!$B$8:$B$17)+ISNUMBER('Test 3 visitor 130'!$C$8:$C$17)&gt;0)*(ISNUMBER('Test 3 visitor 130'!$B$8:$B$17)*('Test 3 visitor 130'!$B$8:$B$17=A139)+ISNUMBER('Test 3 visitor 130'!$C$8:$C$17)*('Test 3 visitor 130'!$C$8:$C$17=A139)&gt;0))&gt;0,0,1))</f>
        <v/>
      </c>
      <c r="D139">
        <f>SUM(B$2:B139)</f>
        <v/>
      </c>
      <c r="E139">
        <f>SUM(C$2:C139)</f>
        <v/>
      </c>
    </row>
    <row r="140">
      <c r="A140" s="9">
        <f>IF(ISNUMBER('Test 3 visitor 130'!$E$4),IF('Test 3 visitor 130'!$E$4+138&lt;='Test 3 visitor 130'!$F$4,'Test 3 visitor 130'!$E$4+138,""),"")</f>
        <v/>
      </c>
      <c r="B140">
        <f>IF(A140="",0,IF(SUMPRODUCT((ISNUMBER('Test 3 visitor 130'!$B$8:$B$17)+ISNUMBER('Test 3 visitor 130'!$C$8:$C$17)&gt;0)*(IF(ISNUMBER('Test 3 visitor 130'!$B$8:$B$17),'Test 3 visitor 130'!$B$8:$B$17,'Test 3 visitor 130'!$E$4)&lt;=A140)*(IF(ISNUMBER('Test 3 visitor 130'!$C$8:$C$17),'Test 3 visitor 130'!$C$8:$C$17,'Test 3 visitor 130'!$F$4)&gt;=A140))&gt;0,1,0))</f>
        <v/>
      </c>
      <c r="C140">
        <f>IF(B140=0,0,IF(SUMPRODUCT((ISNUMBER('Test 3 visitor 130'!$B$8:$B$17)+ISNUMBER('Test 3 visitor 130'!$C$8:$C$17)&gt;0)*(ISNUMBER('Test 3 visitor 130'!$B$8:$B$17)*('Test 3 visitor 130'!$B$8:$B$17=A140)+ISNUMBER('Test 3 visitor 130'!$C$8:$C$17)*('Test 3 visitor 130'!$C$8:$C$17=A140)&gt;0))&gt;0,0,1))</f>
        <v/>
      </c>
      <c r="D140">
        <f>SUM(B$2:B140)</f>
        <v/>
      </c>
      <c r="E140">
        <f>SUM(C$2:C140)</f>
        <v/>
      </c>
    </row>
    <row r="141">
      <c r="A141" s="9">
        <f>IF(ISNUMBER('Test 3 visitor 130'!$E$4),IF('Test 3 visitor 130'!$E$4+139&lt;='Test 3 visitor 130'!$F$4,'Test 3 visitor 130'!$E$4+139,""),"")</f>
        <v/>
      </c>
      <c r="B141">
        <f>IF(A141="",0,IF(SUMPRODUCT((ISNUMBER('Test 3 visitor 130'!$B$8:$B$17)+ISNUMBER('Test 3 visitor 130'!$C$8:$C$17)&gt;0)*(IF(ISNUMBER('Test 3 visitor 130'!$B$8:$B$17),'Test 3 visitor 130'!$B$8:$B$17,'Test 3 visitor 130'!$E$4)&lt;=A141)*(IF(ISNUMBER('Test 3 visitor 130'!$C$8:$C$17),'Test 3 visitor 130'!$C$8:$C$17,'Test 3 visitor 130'!$F$4)&gt;=A141))&gt;0,1,0))</f>
        <v/>
      </c>
      <c r="C141">
        <f>IF(B141=0,0,IF(SUMPRODUCT((ISNUMBER('Test 3 visitor 130'!$B$8:$B$17)+ISNUMBER('Test 3 visitor 130'!$C$8:$C$17)&gt;0)*(ISNUMBER('Test 3 visitor 130'!$B$8:$B$17)*('Test 3 visitor 130'!$B$8:$B$17=A141)+ISNUMBER('Test 3 visitor 130'!$C$8:$C$17)*('Test 3 visitor 130'!$C$8:$C$17=A141)&gt;0))&gt;0,0,1))</f>
        <v/>
      </c>
      <c r="D141">
        <f>SUM(B$2:B141)</f>
        <v/>
      </c>
      <c r="E141">
        <f>SUM(C$2:C141)</f>
        <v/>
      </c>
    </row>
    <row r="142">
      <c r="A142" s="9">
        <f>IF(ISNUMBER('Test 3 visitor 130'!$E$4),IF('Test 3 visitor 130'!$E$4+140&lt;='Test 3 visitor 130'!$F$4,'Test 3 visitor 130'!$E$4+140,""),"")</f>
        <v/>
      </c>
      <c r="B142">
        <f>IF(A142="",0,IF(SUMPRODUCT((ISNUMBER('Test 3 visitor 130'!$B$8:$B$17)+ISNUMBER('Test 3 visitor 130'!$C$8:$C$17)&gt;0)*(IF(ISNUMBER('Test 3 visitor 130'!$B$8:$B$17),'Test 3 visitor 130'!$B$8:$B$17,'Test 3 visitor 130'!$E$4)&lt;=A142)*(IF(ISNUMBER('Test 3 visitor 130'!$C$8:$C$17),'Test 3 visitor 130'!$C$8:$C$17,'Test 3 visitor 130'!$F$4)&gt;=A142))&gt;0,1,0))</f>
        <v/>
      </c>
      <c r="C142">
        <f>IF(B142=0,0,IF(SUMPRODUCT((ISNUMBER('Test 3 visitor 130'!$B$8:$B$17)+ISNUMBER('Test 3 visitor 130'!$C$8:$C$17)&gt;0)*(ISNUMBER('Test 3 visitor 130'!$B$8:$B$17)*('Test 3 visitor 130'!$B$8:$B$17=A142)+ISNUMBER('Test 3 visitor 130'!$C$8:$C$17)*('Test 3 visitor 130'!$C$8:$C$17=A142)&gt;0))&gt;0,0,1))</f>
        <v/>
      </c>
      <c r="D142">
        <f>SUM(B$2:B142)</f>
        <v/>
      </c>
      <c r="E142">
        <f>SUM(C$2:C142)</f>
        <v/>
      </c>
    </row>
    <row r="143">
      <c r="A143" s="9">
        <f>IF(ISNUMBER('Test 3 visitor 130'!$E$4),IF('Test 3 visitor 130'!$E$4+141&lt;='Test 3 visitor 130'!$F$4,'Test 3 visitor 130'!$E$4+141,""),"")</f>
        <v/>
      </c>
      <c r="B143">
        <f>IF(A143="",0,IF(SUMPRODUCT((ISNUMBER('Test 3 visitor 130'!$B$8:$B$17)+ISNUMBER('Test 3 visitor 130'!$C$8:$C$17)&gt;0)*(IF(ISNUMBER('Test 3 visitor 130'!$B$8:$B$17),'Test 3 visitor 130'!$B$8:$B$17,'Test 3 visitor 130'!$E$4)&lt;=A143)*(IF(ISNUMBER('Test 3 visitor 130'!$C$8:$C$17),'Test 3 visitor 130'!$C$8:$C$17,'Test 3 visitor 130'!$F$4)&gt;=A143))&gt;0,1,0))</f>
        <v/>
      </c>
      <c r="C143">
        <f>IF(B143=0,0,IF(SUMPRODUCT((ISNUMBER('Test 3 visitor 130'!$B$8:$B$17)+ISNUMBER('Test 3 visitor 130'!$C$8:$C$17)&gt;0)*(ISNUMBER('Test 3 visitor 130'!$B$8:$B$17)*('Test 3 visitor 130'!$B$8:$B$17=A143)+ISNUMBER('Test 3 visitor 130'!$C$8:$C$17)*('Test 3 visitor 130'!$C$8:$C$17=A143)&gt;0))&gt;0,0,1))</f>
        <v/>
      </c>
      <c r="D143">
        <f>SUM(B$2:B143)</f>
        <v/>
      </c>
      <c r="E143">
        <f>SUM(C$2:C143)</f>
        <v/>
      </c>
    </row>
    <row r="144">
      <c r="A144" s="9">
        <f>IF(ISNUMBER('Test 3 visitor 130'!$E$4),IF('Test 3 visitor 130'!$E$4+142&lt;='Test 3 visitor 130'!$F$4,'Test 3 visitor 130'!$E$4+142,""),"")</f>
        <v/>
      </c>
      <c r="B144">
        <f>IF(A144="",0,IF(SUMPRODUCT((ISNUMBER('Test 3 visitor 130'!$B$8:$B$17)+ISNUMBER('Test 3 visitor 130'!$C$8:$C$17)&gt;0)*(IF(ISNUMBER('Test 3 visitor 130'!$B$8:$B$17),'Test 3 visitor 130'!$B$8:$B$17,'Test 3 visitor 130'!$E$4)&lt;=A144)*(IF(ISNUMBER('Test 3 visitor 130'!$C$8:$C$17),'Test 3 visitor 130'!$C$8:$C$17,'Test 3 visitor 130'!$F$4)&gt;=A144))&gt;0,1,0))</f>
        <v/>
      </c>
      <c r="C144">
        <f>IF(B144=0,0,IF(SUMPRODUCT((ISNUMBER('Test 3 visitor 130'!$B$8:$B$17)+ISNUMBER('Test 3 visitor 130'!$C$8:$C$17)&gt;0)*(ISNUMBER('Test 3 visitor 130'!$B$8:$B$17)*('Test 3 visitor 130'!$B$8:$B$17=A144)+ISNUMBER('Test 3 visitor 130'!$C$8:$C$17)*('Test 3 visitor 130'!$C$8:$C$17=A144)&gt;0))&gt;0,0,1))</f>
        <v/>
      </c>
      <c r="D144">
        <f>SUM(B$2:B144)</f>
        <v/>
      </c>
      <c r="E144">
        <f>SUM(C$2:C144)</f>
        <v/>
      </c>
    </row>
    <row r="145">
      <c r="A145" s="9">
        <f>IF(ISNUMBER('Test 3 visitor 130'!$E$4),IF('Test 3 visitor 130'!$E$4+143&lt;='Test 3 visitor 130'!$F$4,'Test 3 visitor 130'!$E$4+143,""),"")</f>
        <v/>
      </c>
      <c r="B145">
        <f>IF(A145="",0,IF(SUMPRODUCT((ISNUMBER('Test 3 visitor 130'!$B$8:$B$17)+ISNUMBER('Test 3 visitor 130'!$C$8:$C$17)&gt;0)*(IF(ISNUMBER('Test 3 visitor 130'!$B$8:$B$17),'Test 3 visitor 130'!$B$8:$B$17,'Test 3 visitor 130'!$E$4)&lt;=A145)*(IF(ISNUMBER('Test 3 visitor 130'!$C$8:$C$17),'Test 3 visitor 130'!$C$8:$C$17,'Test 3 visitor 130'!$F$4)&gt;=A145))&gt;0,1,0))</f>
        <v/>
      </c>
      <c r="C145">
        <f>IF(B145=0,0,IF(SUMPRODUCT((ISNUMBER('Test 3 visitor 130'!$B$8:$B$17)+ISNUMBER('Test 3 visitor 130'!$C$8:$C$17)&gt;0)*(ISNUMBER('Test 3 visitor 130'!$B$8:$B$17)*('Test 3 visitor 130'!$B$8:$B$17=A145)+ISNUMBER('Test 3 visitor 130'!$C$8:$C$17)*('Test 3 visitor 130'!$C$8:$C$17=A145)&gt;0))&gt;0,0,1))</f>
        <v/>
      </c>
      <c r="D145">
        <f>SUM(B$2:B145)</f>
        <v/>
      </c>
      <c r="E145">
        <f>SUM(C$2:C145)</f>
        <v/>
      </c>
    </row>
    <row r="146">
      <c r="A146" s="9">
        <f>IF(ISNUMBER('Test 3 visitor 130'!$E$4),IF('Test 3 visitor 130'!$E$4+144&lt;='Test 3 visitor 130'!$F$4,'Test 3 visitor 130'!$E$4+144,""),"")</f>
        <v/>
      </c>
      <c r="B146">
        <f>IF(A146="",0,IF(SUMPRODUCT((ISNUMBER('Test 3 visitor 130'!$B$8:$B$17)+ISNUMBER('Test 3 visitor 130'!$C$8:$C$17)&gt;0)*(IF(ISNUMBER('Test 3 visitor 130'!$B$8:$B$17),'Test 3 visitor 130'!$B$8:$B$17,'Test 3 visitor 130'!$E$4)&lt;=A146)*(IF(ISNUMBER('Test 3 visitor 130'!$C$8:$C$17),'Test 3 visitor 130'!$C$8:$C$17,'Test 3 visitor 130'!$F$4)&gt;=A146))&gt;0,1,0))</f>
        <v/>
      </c>
      <c r="C146">
        <f>IF(B146=0,0,IF(SUMPRODUCT((ISNUMBER('Test 3 visitor 130'!$B$8:$B$17)+ISNUMBER('Test 3 visitor 130'!$C$8:$C$17)&gt;0)*(ISNUMBER('Test 3 visitor 130'!$B$8:$B$17)*('Test 3 visitor 130'!$B$8:$B$17=A146)+ISNUMBER('Test 3 visitor 130'!$C$8:$C$17)*('Test 3 visitor 130'!$C$8:$C$17=A146)&gt;0))&gt;0,0,1))</f>
        <v/>
      </c>
      <c r="D146">
        <f>SUM(B$2:B146)</f>
        <v/>
      </c>
      <c r="E146">
        <f>SUM(C$2:C146)</f>
        <v/>
      </c>
    </row>
    <row r="147">
      <c r="A147" s="9">
        <f>IF(ISNUMBER('Test 3 visitor 130'!$E$4),IF('Test 3 visitor 130'!$E$4+145&lt;='Test 3 visitor 130'!$F$4,'Test 3 visitor 130'!$E$4+145,""),"")</f>
        <v/>
      </c>
      <c r="B147">
        <f>IF(A147="",0,IF(SUMPRODUCT((ISNUMBER('Test 3 visitor 130'!$B$8:$B$17)+ISNUMBER('Test 3 visitor 130'!$C$8:$C$17)&gt;0)*(IF(ISNUMBER('Test 3 visitor 130'!$B$8:$B$17),'Test 3 visitor 130'!$B$8:$B$17,'Test 3 visitor 130'!$E$4)&lt;=A147)*(IF(ISNUMBER('Test 3 visitor 130'!$C$8:$C$17),'Test 3 visitor 130'!$C$8:$C$17,'Test 3 visitor 130'!$F$4)&gt;=A147))&gt;0,1,0))</f>
        <v/>
      </c>
      <c r="C147">
        <f>IF(B147=0,0,IF(SUMPRODUCT((ISNUMBER('Test 3 visitor 130'!$B$8:$B$17)+ISNUMBER('Test 3 visitor 130'!$C$8:$C$17)&gt;0)*(ISNUMBER('Test 3 visitor 130'!$B$8:$B$17)*('Test 3 visitor 130'!$B$8:$B$17=A147)+ISNUMBER('Test 3 visitor 130'!$C$8:$C$17)*('Test 3 visitor 130'!$C$8:$C$17=A147)&gt;0))&gt;0,0,1))</f>
        <v/>
      </c>
      <c r="D147">
        <f>SUM(B$2:B147)</f>
        <v/>
      </c>
      <c r="E147">
        <f>SUM(C$2:C147)</f>
        <v/>
      </c>
    </row>
    <row r="148">
      <c r="A148" s="9">
        <f>IF(ISNUMBER('Test 3 visitor 130'!$E$4),IF('Test 3 visitor 130'!$E$4+146&lt;='Test 3 visitor 130'!$F$4,'Test 3 visitor 130'!$E$4+146,""),"")</f>
        <v/>
      </c>
      <c r="B148">
        <f>IF(A148="",0,IF(SUMPRODUCT((ISNUMBER('Test 3 visitor 130'!$B$8:$B$17)+ISNUMBER('Test 3 visitor 130'!$C$8:$C$17)&gt;0)*(IF(ISNUMBER('Test 3 visitor 130'!$B$8:$B$17),'Test 3 visitor 130'!$B$8:$B$17,'Test 3 visitor 130'!$E$4)&lt;=A148)*(IF(ISNUMBER('Test 3 visitor 130'!$C$8:$C$17),'Test 3 visitor 130'!$C$8:$C$17,'Test 3 visitor 130'!$F$4)&gt;=A148))&gt;0,1,0))</f>
        <v/>
      </c>
      <c r="C148">
        <f>IF(B148=0,0,IF(SUMPRODUCT((ISNUMBER('Test 3 visitor 130'!$B$8:$B$17)+ISNUMBER('Test 3 visitor 130'!$C$8:$C$17)&gt;0)*(ISNUMBER('Test 3 visitor 130'!$B$8:$B$17)*('Test 3 visitor 130'!$B$8:$B$17=A148)+ISNUMBER('Test 3 visitor 130'!$C$8:$C$17)*('Test 3 visitor 130'!$C$8:$C$17=A148)&gt;0))&gt;0,0,1))</f>
        <v/>
      </c>
      <c r="D148">
        <f>SUM(B$2:B148)</f>
        <v/>
      </c>
      <c r="E148">
        <f>SUM(C$2:C148)</f>
        <v/>
      </c>
    </row>
    <row r="149">
      <c r="A149" s="9">
        <f>IF(ISNUMBER('Test 3 visitor 130'!$E$4),IF('Test 3 visitor 130'!$E$4+147&lt;='Test 3 visitor 130'!$F$4,'Test 3 visitor 130'!$E$4+147,""),"")</f>
        <v/>
      </c>
      <c r="B149">
        <f>IF(A149="",0,IF(SUMPRODUCT((ISNUMBER('Test 3 visitor 130'!$B$8:$B$17)+ISNUMBER('Test 3 visitor 130'!$C$8:$C$17)&gt;0)*(IF(ISNUMBER('Test 3 visitor 130'!$B$8:$B$17),'Test 3 visitor 130'!$B$8:$B$17,'Test 3 visitor 130'!$E$4)&lt;=A149)*(IF(ISNUMBER('Test 3 visitor 130'!$C$8:$C$17),'Test 3 visitor 130'!$C$8:$C$17,'Test 3 visitor 130'!$F$4)&gt;=A149))&gt;0,1,0))</f>
        <v/>
      </c>
      <c r="C149">
        <f>IF(B149=0,0,IF(SUMPRODUCT((ISNUMBER('Test 3 visitor 130'!$B$8:$B$17)+ISNUMBER('Test 3 visitor 130'!$C$8:$C$17)&gt;0)*(ISNUMBER('Test 3 visitor 130'!$B$8:$B$17)*('Test 3 visitor 130'!$B$8:$B$17=A149)+ISNUMBER('Test 3 visitor 130'!$C$8:$C$17)*('Test 3 visitor 130'!$C$8:$C$17=A149)&gt;0))&gt;0,0,1))</f>
        <v/>
      </c>
      <c r="D149">
        <f>SUM(B$2:B149)</f>
        <v/>
      </c>
      <c r="E149">
        <f>SUM(C$2:C149)</f>
        <v/>
      </c>
    </row>
    <row r="150">
      <c r="A150" s="9">
        <f>IF(ISNUMBER('Test 3 visitor 130'!$E$4),IF('Test 3 visitor 130'!$E$4+148&lt;='Test 3 visitor 130'!$F$4,'Test 3 visitor 130'!$E$4+148,""),"")</f>
        <v/>
      </c>
      <c r="B150">
        <f>IF(A150="",0,IF(SUMPRODUCT((ISNUMBER('Test 3 visitor 130'!$B$8:$B$17)+ISNUMBER('Test 3 visitor 130'!$C$8:$C$17)&gt;0)*(IF(ISNUMBER('Test 3 visitor 130'!$B$8:$B$17),'Test 3 visitor 130'!$B$8:$B$17,'Test 3 visitor 130'!$E$4)&lt;=A150)*(IF(ISNUMBER('Test 3 visitor 130'!$C$8:$C$17),'Test 3 visitor 130'!$C$8:$C$17,'Test 3 visitor 130'!$F$4)&gt;=A150))&gt;0,1,0))</f>
        <v/>
      </c>
      <c r="C150">
        <f>IF(B150=0,0,IF(SUMPRODUCT((ISNUMBER('Test 3 visitor 130'!$B$8:$B$17)+ISNUMBER('Test 3 visitor 130'!$C$8:$C$17)&gt;0)*(ISNUMBER('Test 3 visitor 130'!$B$8:$B$17)*('Test 3 visitor 130'!$B$8:$B$17=A150)+ISNUMBER('Test 3 visitor 130'!$C$8:$C$17)*('Test 3 visitor 130'!$C$8:$C$17=A150)&gt;0))&gt;0,0,1))</f>
        <v/>
      </c>
      <c r="D150">
        <f>SUM(B$2:B150)</f>
        <v/>
      </c>
      <c r="E150">
        <f>SUM(C$2:C150)</f>
        <v/>
      </c>
    </row>
    <row r="151">
      <c r="A151" s="9">
        <f>IF(ISNUMBER('Test 3 visitor 130'!$E$4),IF('Test 3 visitor 130'!$E$4+149&lt;='Test 3 visitor 130'!$F$4,'Test 3 visitor 130'!$E$4+149,""),"")</f>
        <v/>
      </c>
      <c r="B151">
        <f>IF(A151="",0,IF(SUMPRODUCT((ISNUMBER('Test 3 visitor 130'!$B$8:$B$17)+ISNUMBER('Test 3 visitor 130'!$C$8:$C$17)&gt;0)*(IF(ISNUMBER('Test 3 visitor 130'!$B$8:$B$17),'Test 3 visitor 130'!$B$8:$B$17,'Test 3 visitor 130'!$E$4)&lt;=A151)*(IF(ISNUMBER('Test 3 visitor 130'!$C$8:$C$17),'Test 3 visitor 130'!$C$8:$C$17,'Test 3 visitor 130'!$F$4)&gt;=A151))&gt;0,1,0))</f>
        <v/>
      </c>
      <c r="C151">
        <f>IF(B151=0,0,IF(SUMPRODUCT((ISNUMBER('Test 3 visitor 130'!$B$8:$B$17)+ISNUMBER('Test 3 visitor 130'!$C$8:$C$17)&gt;0)*(ISNUMBER('Test 3 visitor 130'!$B$8:$B$17)*('Test 3 visitor 130'!$B$8:$B$17=A151)+ISNUMBER('Test 3 visitor 130'!$C$8:$C$17)*('Test 3 visitor 130'!$C$8:$C$17=A151)&gt;0))&gt;0,0,1))</f>
        <v/>
      </c>
      <c r="D151">
        <f>SUM(B$2:B151)</f>
        <v/>
      </c>
      <c r="E151">
        <f>SUM(C$2:C151)</f>
        <v/>
      </c>
    </row>
    <row r="152">
      <c r="A152" s="9">
        <f>IF(ISNUMBER('Test 3 visitor 130'!$E$4),IF('Test 3 visitor 130'!$E$4+150&lt;='Test 3 visitor 130'!$F$4,'Test 3 visitor 130'!$E$4+150,""),"")</f>
        <v/>
      </c>
      <c r="B152">
        <f>IF(A152="",0,IF(SUMPRODUCT((ISNUMBER('Test 3 visitor 130'!$B$8:$B$17)+ISNUMBER('Test 3 visitor 130'!$C$8:$C$17)&gt;0)*(IF(ISNUMBER('Test 3 visitor 130'!$B$8:$B$17),'Test 3 visitor 130'!$B$8:$B$17,'Test 3 visitor 130'!$E$4)&lt;=A152)*(IF(ISNUMBER('Test 3 visitor 130'!$C$8:$C$17),'Test 3 visitor 130'!$C$8:$C$17,'Test 3 visitor 130'!$F$4)&gt;=A152))&gt;0,1,0))</f>
        <v/>
      </c>
      <c r="C152">
        <f>IF(B152=0,0,IF(SUMPRODUCT((ISNUMBER('Test 3 visitor 130'!$B$8:$B$17)+ISNUMBER('Test 3 visitor 130'!$C$8:$C$17)&gt;0)*(ISNUMBER('Test 3 visitor 130'!$B$8:$B$17)*('Test 3 visitor 130'!$B$8:$B$17=A152)+ISNUMBER('Test 3 visitor 130'!$C$8:$C$17)*('Test 3 visitor 130'!$C$8:$C$17=A152)&gt;0))&gt;0,0,1))</f>
        <v/>
      </c>
      <c r="D152">
        <f>SUM(B$2:B152)</f>
        <v/>
      </c>
      <c r="E152">
        <f>SUM(C$2:C152)</f>
        <v/>
      </c>
    </row>
    <row r="153">
      <c r="A153" s="9">
        <f>IF(ISNUMBER('Test 3 visitor 130'!$E$4),IF('Test 3 visitor 130'!$E$4+151&lt;='Test 3 visitor 130'!$F$4,'Test 3 visitor 130'!$E$4+151,""),"")</f>
        <v/>
      </c>
      <c r="B153">
        <f>IF(A153="",0,IF(SUMPRODUCT((ISNUMBER('Test 3 visitor 130'!$B$8:$B$17)+ISNUMBER('Test 3 visitor 130'!$C$8:$C$17)&gt;0)*(IF(ISNUMBER('Test 3 visitor 130'!$B$8:$B$17),'Test 3 visitor 130'!$B$8:$B$17,'Test 3 visitor 130'!$E$4)&lt;=A153)*(IF(ISNUMBER('Test 3 visitor 130'!$C$8:$C$17),'Test 3 visitor 130'!$C$8:$C$17,'Test 3 visitor 130'!$F$4)&gt;=A153))&gt;0,1,0))</f>
        <v/>
      </c>
      <c r="C153">
        <f>IF(B153=0,0,IF(SUMPRODUCT((ISNUMBER('Test 3 visitor 130'!$B$8:$B$17)+ISNUMBER('Test 3 visitor 130'!$C$8:$C$17)&gt;0)*(ISNUMBER('Test 3 visitor 130'!$B$8:$B$17)*('Test 3 visitor 130'!$B$8:$B$17=A153)+ISNUMBER('Test 3 visitor 130'!$C$8:$C$17)*('Test 3 visitor 130'!$C$8:$C$17=A153)&gt;0))&gt;0,0,1))</f>
        <v/>
      </c>
      <c r="D153">
        <f>SUM(B$2:B153)</f>
        <v/>
      </c>
      <c r="E153">
        <f>SUM(C$2:C153)</f>
        <v/>
      </c>
    </row>
    <row r="154">
      <c r="A154" s="9">
        <f>IF(ISNUMBER('Test 3 visitor 130'!$E$4),IF('Test 3 visitor 130'!$E$4+152&lt;='Test 3 visitor 130'!$F$4,'Test 3 visitor 130'!$E$4+152,""),"")</f>
        <v/>
      </c>
      <c r="B154">
        <f>IF(A154="",0,IF(SUMPRODUCT((ISNUMBER('Test 3 visitor 130'!$B$8:$B$17)+ISNUMBER('Test 3 visitor 130'!$C$8:$C$17)&gt;0)*(IF(ISNUMBER('Test 3 visitor 130'!$B$8:$B$17),'Test 3 visitor 130'!$B$8:$B$17,'Test 3 visitor 130'!$E$4)&lt;=A154)*(IF(ISNUMBER('Test 3 visitor 130'!$C$8:$C$17),'Test 3 visitor 130'!$C$8:$C$17,'Test 3 visitor 130'!$F$4)&gt;=A154))&gt;0,1,0))</f>
        <v/>
      </c>
      <c r="C154">
        <f>IF(B154=0,0,IF(SUMPRODUCT((ISNUMBER('Test 3 visitor 130'!$B$8:$B$17)+ISNUMBER('Test 3 visitor 130'!$C$8:$C$17)&gt;0)*(ISNUMBER('Test 3 visitor 130'!$B$8:$B$17)*('Test 3 visitor 130'!$B$8:$B$17=A154)+ISNUMBER('Test 3 visitor 130'!$C$8:$C$17)*('Test 3 visitor 130'!$C$8:$C$17=A154)&gt;0))&gt;0,0,1))</f>
        <v/>
      </c>
      <c r="D154">
        <f>SUM(B$2:B154)</f>
        <v/>
      </c>
      <c r="E154">
        <f>SUM(C$2:C154)</f>
        <v/>
      </c>
    </row>
    <row r="155">
      <c r="A155" s="9">
        <f>IF(ISNUMBER('Test 3 visitor 130'!$E$4),IF('Test 3 visitor 130'!$E$4+153&lt;='Test 3 visitor 130'!$F$4,'Test 3 visitor 130'!$E$4+153,""),"")</f>
        <v/>
      </c>
      <c r="B155">
        <f>IF(A155="",0,IF(SUMPRODUCT((ISNUMBER('Test 3 visitor 130'!$B$8:$B$17)+ISNUMBER('Test 3 visitor 130'!$C$8:$C$17)&gt;0)*(IF(ISNUMBER('Test 3 visitor 130'!$B$8:$B$17),'Test 3 visitor 130'!$B$8:$B$17,'Test 3 visitor 130'!$E$4)&lt;=A155)*(IF(ISNUMBER('Test 3 visitor 130'!$C$8:$C$17),'Test 3 visitor 130'!$C$8:$C$17,'Test 3 visitor 130'!$F$4)&gt;=A155))&gt;0,1,0))</f>
        <v/>
      </c>
      <c r="C155">
        <f>IF(B155=0,0,IF(SUMPRODUCT((ISNUMBER('Test 3 visitor 130'!$B$8:$B$17)+ISNUMBER('Test 3 visitor 130'!$C$8:$C$17)&gt;0)*(ISNUMBER('Test 3 visitor 130'!$B$8:$B$17)*('Test 3 visitor 130'!$B$8:$B$17=A155)+ISNUMBER('Test 3 visitor 130'!$C$8:$C$17)*('Test 3 visitor 130'!$C$8:$C$17=A155)&gt;0))&gt;0,0,1))</f>
        <v/>
      </c>
      <c r="D155">
        <f>SUM(B$2:B155)</f>
        <v/>
      </c>
      <c r="E155">
        <f>SUM(C$2:C155)</f>
        <v/>
      </c>
    </row>
    <row r="156">
      <c r="A156" s="9">
        <f>IF(ISNUMBER('Test 3 visitor 130'!$E$4),IF('Test 3 visitor 130'!$E$4+154&lt;='Test 3 visitor 130'!$F$4,'Test 3 visitor 130'!$E$4+154,""),"")</f>
        <v/>
      </c>
      <c r="B156">
        <f>IF(A156="",0,IF(SUMPRODUCT((ISNUMBER('Test 3 visitor 130'!$B$8:$B$17)+ISNUMBER('Test 3 visitor 130'!$C$8:$C$17)&gt;0)*(IF(ISNUMBER('Test 3 visitor 130'!$B$8:$B$17),'Test 3 visitor 130'!$B$8:$B$17,'Test 3 visitor 130'!$E$4)&lt;=A156)*(IF(ISNUMBER('Test 3 visitor 130'!$C$8:$C$17),'Test 3 visitor 130'!$C$8:$C$17,'Test 3 visitor 130'!$F$4)&gt;=A156))&gt;0,1,0))</f>
        <v/>
      </c>
      <c r="C156">
        <f>IF(B156=0,0,IF(SUMPRODUCT((ISNUMBER('Test 3 visitor 130'!$B$8:$B$17)+ISNUMBER('Test 3 visitor 130'!$C$8:$C$17)&gt;0)*(ISNUMBER('Test 3 visitor 130'!$B$8:$B$17)*('Test 3 visitor 130'!$B$8:$B$17=A156)+ISNUMBER('Test 3 visitor 130'!$C$8:$C$17)*('Test 3 visitor 130'!$C$8:$C$17=A156)&gt;0))&gt;0,0,1))</f>
        <v/>
      </c>
      <c r="D156">
        <f>SUM(B$2:B156)</f>
        <v/>
      </c>
      <c r="E156">
        <f>SUM(C$2:C156)</f>
        <v/>
      </c>
    </row>
    <row r="157">
      <c r="A157" s="9">
        <f>IF(ISNUMBER('Test 3 visitor 130'!$E$4),IF('Test 3 visitor 130'!$E$4+155&lt;='Test 3 visitor 130'!$F$4,'Test 3 visitor 130'!$E$4+155,""),"")</f>
        <v/>
      </c>
      <c r="B157">
        <f>IF(A157="",0,IF(SUMPRODUCT((ISNUMBER('Test 3 visitor 130'!$B$8:$B$17)+ISNUMBER('Test 3 visitor 130'!$C$8:$C$17)&gt;0)*(IF(ISNUMBER('Test 3 visitor 130'!$B$8:$B$17),'Test 3 visitor 130'!$B$8:$B$17,'Test 3 visitor 130'!$E$4)&lt;=A157)*(IF(ISNUMBER('Test 3 visitor 130'!$C$8:$C$17),'Test 3 visitor 130'!$C$8:$C$17,'Test 3 visitor 130'!$F$4)&gt;=A157))&gt;0,1,0))</f>
        <v/>
      </c>
      <c r="C157">
        <f>IF(B157=0,0,IF(SUMPRODUCT((ISNUMBER('Test 3 visitor 130'!$B$8:$B$17)+ISNUMBER('Test 3 visitor 130'!$C$8:$C$17)&gt;0)*(ISNUMBER('Test 3 visitor 130'!$B$8:$B$17)*('Test 3 visitor 130'!$B$8:$B$17=A157)+ISNUMBER('Test 3 visitor 130'!$C$8:$C$17)*('Test 3 visitor 130'!$C$8:$C$17=A157)&gt;0))&gt;0,0,1))</f>
        <v/>
      </c>
      <c r="D157">
        <f>SUM(B$2:B157)</f>
        <v/>
      </c>
      <c r="E157">
        <f>SUM(C$2:C157)</f>
        <v/>
      </c>
    </row>
    <row r="158">
      <c r="A158" s="9">
        <f>IF(ISNUMBER('Test 3 visitor 130'!$E$4),IF('Test 3 visitor 130'!$E$4+156&lt;='Test 3 visitor 130'!$F$4,'Test 3 visitor 130'!$E$4+156,""),"")</f>
        <v/>
      </c>
      <c r="B158">
        <f>IF(A158="",0,IF(SUMPRODUCT((ISNUMBER('Test 3 visitor 130'!$B$8:$B$17)+ISNUMBER('Test 3 visitor 130'!$C$8:$C$17)&gt;0)*(IF(ISNUMBER('Test 3 visitor 130'!$B$8:$B$17),'Test 3 visitor 130'!$B$8:$B$17,'Test 3 visitor 130'!$E$4)&lt;=A158)*(IF(ISNUMBER('Test 3 visitor 130'!$C$8:$C$17),'Test 3 visitor 130'!$C$8:$C$17,'Test 3 visitor 130'!$F$4)&gt;=A158))&gt;0,1,0))</f>
        <v/>
      </c>
      <c r="C158">
        <f>IF(B158=0,0,IF(SUMPRODUCT((ISNUMBER('Test 3 visitor 130'!$B$8:$B$17)+ISNUMBER('Test 3 visitor 130'!$C$8:$C$17)&gt;0)*(ISNUMBER('Test 3 visitor 130'!$B$8:$B$17)*('Test 3 visitor 130'!$B$8:$B$17=A158)+ISNUMBER('Test 3 visitor 130'!$C$8:$C$17)*('Test 3 visitor 130'!$C$8:$C$17=A158)&gt;0))&gt;0,0,1))</f>
        <v/>
      </c>
      <c r="D158">
        <f>SUM(B$2:B158)</f>
        <v/>
      </c>
      <c r="E158">
        <f>SUM(C$2:C158)</f>
        <v/>
      </c>
    </row>
    <row r="159">
      <c r="A159" s="9">
        <f>IF(ISNUMBER('Test 3 visitor 130'!$E$4),IF('Test 3 visitor 130'!$E$4+157&lt;='Test 3 visitor 130'!$F$4,'Test 3 visitor 130'!$E$4+157,""),"")</f>
        <v/>
      </c>
      <c r="B159">
        <f>IF(A159="",0,IF(SUMPRODUCT((ISNUMBER('Test 3 visitor 130'!$B$8:$B$17)+ISNUMBER('Test 3 visitor 130'!$C$8:$C$17)&gt;0)*(IF(ISNUMBER('Test 3 visitor 130'!$B$8:$B$17),'Test 3 visitor 130'!$B$8:$B$17,'Test 3 visitor 130'!$E$4)&lt;=A159)*(IF(ISNUMBER('Test 3 visitor 130'!$C$8:$C$17),'Test 3 visitor 130'!$C$8:$C$17,'Test 3 visitor 130'!$F$4)&gt;=A159))&gt;0,1,0))</f>
        <v/>
      </c>
      <c r="C159">
        <f>IF(B159=0,0,IF(SUMPRODUCT((ISNUMBER('Test 3 visitor 130'!$B$8:$B$17)+ISNUMBER('Test 3 visitor 130'!$C$8:$C$17)&gt;0)*(ISNUMBER('Test 3 visitor 130'!$B$8:$B$17)*('Test 3 visitor 130'!$B$8:$B$17=A159)+ISNUMBER('Test 3 visitor 130'!$C$8:$C$17)*('Test 3 visitor 130'!$C$8:$C$17=A159)&gt;0))&gt;0,0,1))</f>
        <v/>
      </c>
      <c r="D159">
        <f>SUM(B$2:B159)</f>
        <v/>
      </c>
      <c r="E159">
        <f>SUM(C$2:C159)</f>
        <v/>
      </c>
    </row>
    <row r="160">
      <c r="A160" s="9">
        <f>IF(ISNUMBER('Test 3 visitor 130'!$E$4),IF('Test 3 visitor 130'!$E$4+158&lt;='Test 3 visitor 130'!$F$4,'Test 3 visitor 130'!$E$4+158,""),"")</f>
        <v/>
      </c>
      <c r="B160">
        <f>IF(A160="",0,IF(SUMPRODUCT((ISNUMBER('Test 3 visitor 130'!$B$8:$B$17)+ISNUMBER('Test 3 visitor 130'!$C$8:$C$17)&gt;0)*(IF(ISNUMBER('Test 3 visitor 130'!$B$8:$B$17),'Test 3 visitor 130'!$B$8:$B$17,'Test 3 visitor 130'!$E$4)&lt;=A160)*(IF(ISNUMBER('Test 3 visitor 130'!$C$8:$C$17),'Test 3 visitor 130'!$C$8:$C$17,'Test 3 visitor 130'!$F$4)&gt;=A160))&gt;0,1,0))</f>
        <v/>
      </c>
      <c r="C160">
        <f>IF(B160=0,0,IF(SUMPRODUCT((ISNUMBER('Test 3 visitor 130'!$B$8:$B$17)+ISNUMBER('Test 3 visitor 130'!$C$8:$C$17)&gt;0)*(ISNUMBER('Test 3 visitor 130'!$B$8:$B$17)*('Test 3 visitor 130'!$B$8:$B$17=A160)+ISNUMBER('Test 3 visitor 130'!$C$8:$C$17)*('Test 3 visitor 130'!$C$8:$C$17=A160)&gt;0))&gt;0,0,1))</f>
        <v/>
      </c>
      <c r="D160">
        <f>SUM(B$2:B160)</f>
        <v/>
      </c>
      <c r="E160">
        <f>SUM(C$2:C160)</f>
        <v/>
      </c>
    </row>
    <row r="161">
      <c r="A161" s="9">
        <f>IF(ISNUMBER('Test 3 visitor 130'!$E$4),IF('Test 3 visitor 130'!$E$4+159&lt;='Test 3 visitor 130'!$F$4,'Test 3 visitor 130'!$E$4+159,""),"")</f>
        <v/>
      </c>
      <c r="B161">
        <f>IF(A161="",0,IF(SUMPRODUCT((ISNUMBER('Test 3 visitor 130'!$B$8:$B$17)+ISNUMBER('Test 3 visitor 130'!$C$8:$C$17)&gt;0)*(IF(ISNUMBER('Test 3 visitor 130'!$B$8:$B$17),'Test 3 visitor 130'!$B$8:$B$17,'Test 3 visitor 130'!$E$4)&lt;=A161)*(IF(ISNUMBER('Test 3 visitor 130'!$C$8:$C$17),'Test 3 visitor 130'!$C$8:$C$17,'Test 3 visitor 130'!$F$4)&gt;=A161))&gt;0,1,0))</f>
        <v/>
      </c>
      <c r="C161">
        <f>IF(B161=0,0,IF(SUMPRODUCT((ISNUMBER('Test 3 visitor 130'!$B$8:$B$17)+ISNUMBER('Test 3 visitor 130'!$C$8:$C$17)&gt;0)*(ISNUMBER('Test 3 visitor 130'!$B$8:$B$17)*('Test 3 visitor 130'!$B$8:$B$17=A161)+ISNUMBER('Test 3 visitor 130'!$C$8:$C$17)*('Test 3 visitor 130'!$C$8:$C$17=A161)&gt;0))&gt;0,0,1))</f>
        <v/>
      </c>
      <c r="D161">
        <f>SUM(B$2:B161)</f>
        <v/>
      </c>
      <c r="E161">
        <f>SUM(C$2:C161)</f>
        <v/>
      </c>
    </row>
    <row r="162">
      <c r="A162" s="9">
        <f>IF(ISNUMBER('Test 3 visitor 130'!$E$4),IF('Test 3 visitor 130'!$E$4+160&lt;='Test 3 visitor 130'!$F$4,'Test 3 visitor 130'!$E$4+160,""),"")</f>
        <v/>
      </c>
      <c r="B162">
        <f>IF(A162="",0,IF(SUMPRODUCT((ISNUMBER('Test 3 visitor 130'!$B$8:$B$17)+ISNUMBER('Test 3 visitor 130'!$C$8:$C$17)&gt;0)*(IF(ISNUMBER('Test 3 visitor 130'!$B$8:$B$17),'Test 3 visitor 130'!$B$8:$B$17,'Test 3 visitor 130'!$E$4)&lt;=A162)*(IF(ISNUMBER('Test 3 visitor 130'!$C$8:$C$17),'Test 3 visitor 130'!$C$8:$C$17,'Test 3 visitor 130'!$F$4)&gt;=A162))&gt;0,1,0))</f>
        <v/>
      </c>
      <c r="C162">
        <f>IF(B162=0,0,IF(SUMPRODUCT((ISNUMBER('Test 3 visitor 130'!$B$8:$B$17)+ISNUMBER('Test 3 visitor 130'!$C$8:$C$17)&gt;0)*(ISNUMBER('Test 3 visitor 130'!$B$8:$B$17)*('Test 3 visitor 130'!$B$8:$B$17=A162)+ISNUMBER('Test 3 visitor 130'!$C$8:$C$17)*('Test 3 visitor 130'!$C$8:$C$17=A162)&gt;0))&gt;0,0,1))</f>
        <v/>
      </c>
      <c r="D162">
        <f>SUM(B$2:B162)</f>
        <v/>
      </c>
      <c r="E162">
        <f>SUM(C$2:C162)</f>
        <v/>
      </c>
    </row>
    <row r="163">
      <c r="A163" s="9">
        <f>IF(ISNUMBER('Test 3 visitor 130'!$E$4),IF('Test 3 visitor 130'!$E$4+161&lt;='Test 3 visitor 130'!$F$4,'Test 3 visitor 130'!$E$4+161,""),"")</f>
        <v/>
      </c>
      <c r="B163">
        <f>IF(A163="",0,IF(SUMPRODUCT((ISNUMBER('Test 3 visitor 130'!$B$8:$B$17)+ISNUMBER('Test 3 visitor 130'!$C$8:$C$17)&gt;0)*(IF(ISNUMBER('Test 3 visitor 130'!$B$8:$B$17),'Test 3 visitor 130'!$B$8:$B$17,'Test 3 visitor 130'!$E$4)&lt;=A163)*(IF(ISNUMBER('Test 3 visitor 130'!$C$8:$C$17),'Test 3 visitor 130'!$C$8:$C$17,'Test 3 visitor 130'!$F$4)&gt;=A163))&gt;0,1,0))</f>
        <v/>
      </c>
      <c r="C163">
        <f>IF(B163=0,0,IF(SUMPRODUCT((ISNUMBER('Test 3 visitor 130'!$B$8:$B$17)+ISNUMBER('Test 3 visitor 130'!$C$8:$C$17)&gt;0)*(ISNUMBER('Test 3 visitor 130'!$B$8:$B$17)*('Test 3 visitor 130'!$B$8:$B$17=A163)+ISNUMBER('Test 3 visitor 130'!$C$8:$C$17)*('Test 3 visitor 130'!$C$8:$C$17=A163)&gt;0))&gt;0,0,1))</f>
        <v/>
      </c>
      <c r="D163">
        <f>SUM(B$2:B163)</f>
        <v/>
      </c>
      <c r="E163">
        <f>SUM(C$2:C163)</f>
        <v/>
      </c>
    </row>
    <row r="164">
      <c r="A164" s="9">
        <f>IF(ISNUMBER('Test 3 visitor 130'!$E$4),IF('Test 3 visitor 130'!$E$4+162&lt;='Test 3 visitor 130'!$F$4,'Test 3 visitor 130'!$E$4+162,""),"")</f>
        <v/>
      </c>
      <c r="B164">
        <f>IF(A164="",0,IF(SUMPRODUCT((ISNUMBER('Test 3 visitor 130'!$B$8:$B$17)+ISNUMBER('Test 3 visitor 130'!$C$8:$C$17)&gt;0)*(IF(ISNUMBER('Test 3 visitor 130'!$B$8:$B$17),'Test 3 visitor 130'!$B$8:$B$17,'Test 3 visitor 130'!$E$4)&lt;=A164)*(IF(ISNUMBER('Test 3 visitor 130'!$C$8:$C$17),'Test 3 visitor 130'!$C$8:$C$17,'Test 3 visitor 130'!$F$4)&gt;=A164))&gt;0,1,0))</f>
        <v/>
      </c>
      <c r="C164">
        <f>IF(B164=0,0,IF(SUMPRODUCT((ISNUMBER('Test 3 visitor 130'!$B$8:$B$17)+ISNUMBER('Test 3 visitor 130'!$C$8:$C$17)&gt;0)*(ISNUMBER('Test 3 visitor 130'!$B$8:$B$17)*('Test 3 visitor 130'!$B$8:$B$17=A164)+ISNUMBER('Test 3 visitor 130'!$C$8:$C$17)*('Test 3 visitor 130'!$C$8:$C$17=A164)&gt;0))&gt;0,0,1))</f>
        <v/>
      </c>
      <c r="D164">
        <f>SUM(B$2:B164)</f>
        <v/>
      </c>
      <c r="E164">
        <f>SUM(C$2:C164)</f>
        <v/>
      </c>
    </row>
    <row r="165">
      <c r="A165" s="9">
        <f>IF(ISNUMBER('Test 3 visitor 130'!$E$4),IF('Test 3 visitor 130'!$E$4+163&lt;='Test 3 visitor 130'!$F$4,'Test 3 visitor 130'!$E$4+163,""),"")</f>
        <v/>
      </c>
      <c r="B165">
        <f>IF(A165="",0,IF(SUMPRODUCT((ISNUMBER('Test 3 visitor 130'!$B$8:$B$17)+ISNUMBER('Test 3 visitor 130'!$C$8:$C$17)&gt;0)*(IF(ISNUMBER('Test 3 visitor 130'!$B$8:$B$17),'Test 3 visitor 130'!$B$8:$B$17,'Test 3 visitor 130'!$E$4)&lt;=A165)*(IF(ISNUMBER('Test 3 visitor 130'!$C$8:$C$17),'Test 3 visitor 130'!$C$8:$C$17,'Test 3 visitor 130'!$F$4)&gt;=A165))&gt;0,1,0))</f>
        <v/>
      </c>
      <c r="C165">
        <f>IF(B165=0,0,IF(SUMPRODUCT((ISNUMBER('Test 3 visitor 130'!$B$8:$B$17)+ISNUMBER('Test 3 visitor 130'!$C$8:$C$17)&gt;0)*(ISNUMBER('Test 3 visitor 130'!$B$8:$B$17)*('Test 3 visitor 130'!$B$8:$B$17=A165)+ISNUMBER('Test 3 visitor 130'!$C$8:$C$17)*('Test 3 visitor 130'!$C$8:$C$17=A165)&gt;0))&gt;0,0,1))</f>
        <v/>
      </c>
      <c r="D165">
        <f>SUM(B$2:B165)</f>
        <v/>
      </c>
      <c r="E165">
        <f>SUM(C$2:C165)</f>
        <v/>
      </c>
    </row>
    <row r="166">
      <c r="A166" s="9">
        <f>IF(ISNUMBER('Test 3 visitor 130'!$E$4),IF('Test 3 visitor 130'!$E$4+164&lt;='Test 3 visitor 130'!$F$4,'Test 3 visitor 130'!$E$4+164,""),"")</f>
        <v/>
      </c>
      <c r="B166">
        <f>IF(A166="",0,IF(SUMPRODUCT((ISNUMBER('Test 3 visitor 130'!$B$8:$B$17)+ISNUMBER('Test 3 visitor 130'!$C$8:$C$17)&gt;0)*(IF(ISNUMBER('Test 3 visitor 130'!$B$8:$B$17),'Test 3 visitor 130'!$B$8:$B$17,'Test 3 visitor 130'!$E$4)&lt;=A166)*(IF(ISNUMBER('Test 3 visitor 130'!$C$8:$C$17),'Test 3 visitor 130'!$C$8:$C$17,'Test 3 visitor 130'!$F$4)&gt;=A166))&gt;0,1,0))</f>
        <v/>
      </c>
      <c r="C166">
        <f>IF(B166=0,0,IF(SUMPRODUCT((ISNUMBER('Test 3 visitor 130'!$B$8:$B$17)+ISNUMBER('Test 3 visitor 130'!$C$8:$C$17)&gt;0)*(ISNUMBER('Test 3 visitor 130'!$B$8:$B$17)*('Test 3 visitor 130'!$B$8:$B$17=A166)+ISNUMBER('Test 3 visitor 130'!$C$8:$C$17)*('Test 3 visitor 130'!$C$8:$C$17=A166)&gt;0))&gt;0,0,1))</f>
        <v/>
      </c>
      <c r="D166">
        <f>SUM(B$2:B166)</f>
        <v/>
      </c>
      <c r="E166">
        <f>SUM(C$2:C166)</f>
        <v/>
      </c>
    </row>
    <row r="167">
      <c r="A167" s="9">
        <f>IF(ISNUMBER('Test 3 visitor 130'!$E$4),IF('Test 3 visitor 130'!$E$4+165&lt;='Test 3 visitor 130'!$F$4,'Test 3 visitor 130'!$E$4+165,""),"")</f>
        <v/>
      </c>
      <c r="B167">
        <f>IF(A167="",0,IF(SUMPRODUCT((ISNUMBER('Test 3 visitor 130'!$B$8:$B$17)+ISNUMBER('Test 3 visitor 130'!$C$8:$C$17)&gt;0)*(IF(ISNUMBER('Test 3 visitor 130'!$B$8:$B$17),'Test 3 visitor 130'!$B$8:$B$17,'Test 3 visitor 130'!$E$4)&lt;=A167)*(IF(ISNUMBER('Test 3 visitor 130'!$C$8:$C$17),'Test 3 visitor 130'!$C$8:$C$17,'Test 3 visitor 130'!$F$4)&gt;=A167))&gt;0,1,0))</f>
        <v/>
      </c>
      <c r="C167">
        <f>IF(B167=0,0,IF(SUMPRODUCT((ISNUMBER('Test 3 visitor 130'!$B$8:$B$17)+ISNUMBER('Test 3 visitor 130'!$C$8:$C$17)&gt;0)*(ISNUMBER('Test 3 visitor 130'!$B$8:$B$17)*('Test 3 visitor 130'!$B$8:$B$17=A167)+ISNUMBER('Test 3 visitor 130'!$C$8:$C$17)*('Test 3 visitor 130'!$C$8:$C$17=A167)&gt;0))&gt;0,0,1))</f>
        <v/>
      </c>
      <c r="D167">
        <f>SUM(B$2:B167)</f>
        <v/>
      </c>
      <c r="E167">
        <f>SUM(C$2:C167)</f>
        <v/>
      </c>
    </row>
    <row r="168">
      <c r="A168" s="9">
        <f>IF(ISNUMBER('Test 3 visitor 130'!$E$4),IF('Test 3 visitor 130'!$E$4+166&lt;='Test 3 visitor 130'!$F$4,'Test 3 visitor 130'!$E$4+166,""),"")</f>
        <v/>
      </c>
      <c r="B168">
        <f>IF(A168="",0,IF(SUMPRODUCT((ISNUMBER('Test 3 visitor 130'!$B$8:$B$17)+ISNUMBER('Test 3 visitor 130'!$C$8:$C$17)&gt;0)*(IF(ISNUMBER('Test 3 visitor 130'!$B$8:$B$17),'Test 3 visitor 130'!$B$8:$B$17,'Test 3 visitor 130'!$E$4)&lt;=A168)*(IF(ISNUMBER('Test 3 visitor 130'!$C$8:$C$17),'Test 3 visitor 130'!$C$8:$C$17,'Test 3 visitor 130'!$F$4)&gt;=A168))&gt;0,1,0))</f>
        <v/>
      </c>
      <c r="C168">
        <f>IF(B168=0,0,IF(SUMPRODUCT((ISNUMBER('Test 3 visitor 130'!$B$8:$B$17)+ISNUMBER('Test 3 visitor 130'!$C$8:$C$17)&gt;0)*(ISNUMBER('Test 3 visitor 130'!$B$8:$B$17)*('Test 3 visitor 130'!$B$8:$B$17=A168)+ISNUMBER('Test 3 visitor 130'!$C$8:$C$17)*('Test 3 visitor 130'!$C$8:$C$17=A168)&gt;0))&gt;0,0,1))</f>
        <v/>
      </c>
      <c r="D168">
        <f>SUM(B$2:B168)</f>
        <v/>
      </c>
      <c r="E168">
        <f>SUM(C$2:C168)</f>
        <v/>
      </c>
    </row>
    <row r="169">
      <c r="A169" s="9">
        <f>IF(ISNUMBER('Test 3 visitor 130'!$E$4),IF('Test 3 visitor 130'!$E$4+167&lt;='Test 3 visitor 130'!$F$4,'Test 3 visitor 130'!$E$4+167,""),"")</f>
        <v/>
      </c>
      <c r="B169">
        <f>IF(A169="",0,IF(SUMPRODUCT((ISNUMBER('Test 3 visitor 130'!$B$8:$B$17)+ISNUMBER('Test 3 visitor 130'!$C$8:$C$17)&gt;0)*(IF(ISNUMBER('Test 3 visitor 130'!$B$8:$B$17),'Test 3 visitor 130'!$B$8:$B$17,'Test 3 visitor 130'!$E$4)&lt;=A169)*(IF(ISNUMBER('Test 3 visitor 130'!$C$8:$C$17),'Test 3 visitor 130'!$C$8:$C$17,'Test 3 visitor 130'!$F$4)&gt;=A169))&gt;0,1,0))</f>
        <v/>
      </c>
      <c r="C169">
        <f>IF(B169=0,0,IF(SUMPRODUCT((ISNUMBER('Test 3 visitor 130'!$B$8:$B$17)+ISNUMBER('Test 3 visitor 130'!$C$8:$C$17)&gt;0)*(ISNUMBER('Test 3 visitor 130'!$B$8:$B$17)*('Test 3 visitor 130'!$B$8:$B$17=A169)+ISNUMBER('Test 3 visitor 130'!$C$8:$C$17)*('Test 3 visitor 130'!$C$8:$C$17=A169)&gt;0))&gt;0,0,1))</f>
        <v/>
      </c>
      <c r="D169">
        <f>SUM(B$2:B169)</f>
        <v/>
      </c>
      <c r="E169">
        <f>SUM(C$2:C169)</f>
        <v/>
      </c>
    </row>
    <row r="170">
      <c r="A170" s="9">
        <f>IF(ISNUMBER('Test 3 visitor 130'!$E$4),IF('Test 3 visitor 130'!$E$4+168&lt;='Test 3 visitor 130'!$F$4,'Test 3 visitor 130'!$E$4+168,""),"")</f>
        <v/>
      </c>
      <c r="B170">
        <f>IF(A170="",0,IF(SUMPRODUCT((ISNUMBER('Test 3 visitor 130'!$B$8:$B$17)+ISNUMBER('Test 3 visitor 130'!$C$8:$C$17)&gt;0)*(IF(ISNUMBER('Test 3 visitor 130'!$B$8:$B$17),'Test 3 visitor 130'!$B$8:$B$17,'Test 3 visitor 130'!$E$4)&lt;=A170)*(IF(ISNUMBER('Test 3 visitor 130'!$C$8:$C$17),'Test 3 visitor 130'!$C$8:$C$17,'Test 3 visitor 130'!$F$4)&gt;=A170))&gt;0,1,0))</f>
        <v/>
      </c>
      <c r="C170">
        <f>IF(B170=0,0,IF(SUMPRODUCT((ISNUMBER('Test 3 visitor 130'!$B$8:$B$17)+ISNUMBER('Test 3 visitor 130'!$C$8:$C$17)&gt;0)*(ISNUMBER('Test 3 visitor 130'!$B$8:$B$17)*('Test 3 visitor 130'!$B$8:$B$17=A170)+ISNUMBER('Test 3 visitor 130'!$C$8:$C$17)*('Test 3 visitor 130'!$C$8:$C$17=A170)&gt;0))&gt;0,0,1))</f>
        <v/>
      </c>
      <c r="D170">
        <f>SUM(B$2:B170)</f>
        <v/>
      </c>
      <c r="E170">
        <f>SUM(C$2:C170)</f>
        <v/>
      </c>
    </row>
    <row r="171">
      <c r="A171" s="9">
        <f>IF(ISNUMBER('Test 3 visitor 130'!$E$4),IF('Test 3 visitor 130'!$E$4+169&lt;='Test 3 visitor 130'!$F$4,'Test 3 visitor 130'!$E$4+169,""),"")</f>
        <v/>
      </c>
      <c r="B171">
        <f>IF(A171="",0,IF(SUMPRODUCT((ISNUMBER('Test 3 visitor 130'!$B$8:$B$17)+ISNUMBER('Test 3 visitor 130'!$C$8:$C$17)&gt;0)*(IF(ISNUMBER('Test 3 visitor 130'!$B$8:$B$17),'Test 3 visitor 130'!$B$8:$B$17,'Test 3 visitor 130'!$E$4)&lt;=A171)*(IF(ISNUMBER('Test 3 visitor 130'!$C$8:$C$17),'Test 3 visitor 130'!$C$8:$C$17,'Test 3 visitor 130'!$F$4)&gt;=A171))&gt;0,1,0))</f>
        <v/>
      </c>
      <c r="C171">
        <f>IF(B171=0,0,IF(SUMPRODUCT((ISNUMBER('Test 3 visitor 130'!$B$8:$B$17)+ISNUMBER('Test 3 visitor 130'!$C$8:$C$17)&gt;0)*(ISNUMBER('Test 3 visitor 130'!$B$8:$B$17)*('Test 3 visitor 130'!$B$8:$B$17=A171)+ISNUMBER('Test 3 visitor 130'!$C$8:$C$17)*('Test 3 visitor 130'!$C$8:$C$17=A171)&gt;0))&gt;0,0,1))</f>
        <v/>
      </c>
      <c r="D171">
        <f>SUM(B$2:B171)</f>
        <v/>
      </c>
      <c r="E171">
        <f>SUM(C$2:C171)</f>
        <v/>
      </c>
    </row>
    <row r="172">
      <c r="A172" s="9">
        <f>IF(ISNUMBER('Test 3 visitor 130'!$E$4),IF('Test 3 visitor 130'!$E$4+170&lt;='Test 3 visitor 130'!$F$4,'Test 3 visitor 130'!$E$4+170,""),"")</f>
        <v/>
      </c>
      <c r="B172">
        <f>IF(A172="",0,IF(SUMPRODUCT((ISNUMBER('Test 3 visitor 130'!$B$8:$B$17)+ISNUMBER('Test 3 visitor 130'!$C$8:$C$17)&gt;0)*(IF(ISNUMBER('Test 3 visitor 130'!$B$8:$B$17),'Test 3 visitor 130'!$B$8:$B$17,'Test 3 visitor 130'!$E$4)&lt;=A172)*(IF(ISNUMBER('Test 3 visitor 130'!$C$8:$C$17),'Test 3 visitor 130'!$C$8:$C$17,'Test 3 visitor 130'!$F$4)&gt;=A172))&gt;0,1,0))</f>
        <v/>
      </c>
      <c r="C172">
        <f>IF(B172=0,0,IF(SUMPRODUCT((ISNUMBER('Test 3 visitor 130'!$B$8:$B$17)+ISNUMBER('Test 3 visitor 130'!$C$8:$C$17)&gt;0)*(ISNUMBER('Test 3 visitor 130'!$B$8:$B$17)*('Test 3 visitor 130'!$B$8:$B$17=A172)+ISNUMBER('Test 3 visitor 130'!$C$8:$C$17)*('Test 3 visitor 130'!$C$8:$C$17=A172)&gt;0))&gt;0,0,1))</f>
        <v/>
      </c>
      <c r="D172">
        <f>SUM(B$2:B172)</f>
        <v/>
      </c>
      <c r="E172">
        <f>SUM(C$2:C172)</f>
        <v/>
      </c>
    </row>
    <row r="173">
      <c r="A173" s="9">
        <f>IF(ISNUMBER('Test 3 visitor 130'!$E$4),IF('Test 3 visitor 130'!$E$4+171&lt;='Test 3 visitor 130'!$F$4,'Test 3 visitor 130'!$E$4+171,""),"")</f>
        <v/>
      </c>
      <c r="B173">
        <f>IF(A173="",0,IF(SUMPRODUCT((ISNUMBER('Test 3 visitor 130'!$B$8:$B$17)+ISNUMBER('Test 3 visitor 130'!$C$8:$C$17)&gt;0)*(IF(ISNUMBER('Test 3 visitor 130'!$B$8:$B$17),'Test 3 visitor 130'!$B$8:$B$17,'Test 3 visitor 130'!$E$4)&lt;=A173)*(IF(ISNUMBER('Test 3 visitor 130'!$C$8:$C$17),'Test 3 visitor 130'!$C$8:$C$17,'Test 3 visitor 130'!$F$4)&gt;=A173))&gt;0,1,0))</f>
        <v/>
      </c>
      <c r="C173">
        <f>IF(B173=0,0,IF(SUMPRODUCT((ISNUMBER('Test 3 visitor 130'!$B$8:$B$17)+ISNUMBER('Test 3 visitor 130'!$C$8:$C$17)&gt;0)*(ISNUMBER('Test 3 visitor 130'!$B$8:$B$17)*('Test 3 visitor 130'!$B$8:$B$17=A173)+ISNUMBER('Test 3 visitor 130'!$C$8:$C$17)*('Test 3 visitor 130'!$C$8:$C$17=A173)&gt;0))&gt;0,0,1))</f>
        <v/>
      </c>
      <c r="D173">
        <f>SUM(B$2:B173)</f>
        <v/>
      </c>
      <c r="E173">
        <f>SUM(C$2:C173)</f>
        <v/>
      </c>
    </row>
    <row r="174">
      <c r="A174" s="9">
        <f>IF(ISNUMBER('Test 3 visitor 130'!$E$4),IF('Test 3 visitor 130'!$E$4+172&lt;='Test 3 visitor 130'!$F$4,'Test 3 visitor 130'!$E$4+172,""),"")</f>
        <v/>
      </c>
      <c r="B174">
        <f>IF(A174="",0,IF(SUMPRODUCT((ISNUMBER('Test 3 visitor 130'!$B$8:$B$17)+ISNUMBER('Test 3 visitor 130'!$C$8:$C$17)&gt;0)*(IF(ISNUMBER('Test 3 visitor 130'!$B$8:$B$17),'Test 3 visitor 130'!$B$8:$B$17,'Test 3 visitor 130'!$E$4)&lt;=A174)*(IF(ISNUMBER('Test 3 visitor 130'!$C$8:$C$17),'Test 3 visitor 130'!$C$8:$C$17,'Test 3 visitor 130'!$F$4)&gt;=A174))&gt;0,1,0))</f>
        <v/>
      </c>
      <c r="C174">
        <f>IF(B174=0,0,IF(SUMPRODUCT((ISNUMBER('Test 3 visitor 130'!$B$8:$B$17)+ISNUMBER('Test 3 visitor 130'!$C$8:$C$17)&gt;0)*(ISNUMBER('Test 3 visitor 130'!$B$8:$B$17)*('Test 3 visitor 130'!$B$8:$B$17=A174)+ISNUMBER('Test 3 visitor 130'!$C$8:$C$17)*('Test 3 visitor 130'!$C$8:$C$17=A174)&gt;0))&gt;0,0,1))</f>
        <v/>
      </c>
      <c r="D174">
        <f>SUM(B$2:B174)</f>
        <v/>
      </c>
      <c r="E174">
        <f>SUM(C$2:C174)</f>
        <v/>
      </c>
    </row>
    <row r="175">
      <c r="A175" s="9">
        <f>IF(ISNUMBER('Test 3 visitor 130'!$E$4),IF('Test 3 visitor 130'!$E$4+173&lt;='Test 3 visitor 130'!$F$4,'Test 3 visitor 130'!$E$4+173,""),"")</f>
        <v/>
      </c>
      <c r="B175">
        <f>IF(A175="",0,IF(SUMPRODUCT((ISNUMBER('Test 3 visitor 130'!$B$8:$B$17)+ISNUMBER('Test 3 visitor 130'!$C$8:$C$17)&gt;0)*(IF(ISNUMBER('Test 3 visitor 130'!$B$8:$B$17),'Test 3 visitor 130'!$B$8:$B$17,'Test 3 visitor 130'!$E$4)&lt;=A175)*(IF(ISNUMBER('Test 3 visitor 130'!$C$8:$C$17),'Test 3 visitor 130'!$C$8:$C$17,'Test 3 visitor 130'!$F$4)&gt;=A175))&gt;0,1,0))</f>
        <v/>
      </c>
      <c r="C175">
        <f>IF(B175=0,0,IF(SUMPRODUCT((ISNUMBER('Test 3 visitor 130'!$B$8:$B$17)+ISNUMBER('Test 3 visitor 130'!$C$8:$C$17)&gt;0)*(ISNUMBER('Test 3 visitor 130'!$B$8:$B$17)*('Test 3 visitor 130'!$B$8:$B$17=A175)+ISNUMBER('Test 3 visitor 130'!$C$8:$C$17)*('Test 3 visitor 130'!$C$8:$C$17=A175)&gt;0))&gt;0,0,1))</f>
        <v/>
      </c>
      <c r="D175">
        <f>SUM(B$2:B175)</f>
        <v/>
      </c>
      <c r="E175">
        <f>SUM(C$2:C175)</f>
        <v/>
      </c>
    </row>
    <row r="176">
      <c r="A176" s="9">
        <f>IF(ISNUMBER('Test 3 visitor 130'!$E$4),IF('Test 3 visitor 130'!$E$4+174&lt;='Test 3 visitor 130'!$F$4,'Test 3 visitor 130'!$E$4+174,""),"")</f>
        <v/>
      </c>
      <c r="B176">
        <f>IF(A176="",0,IF(SUMPRODUCT((ISNUMBER('Test 3 visitor 130'!$B$8:$B$17)+ISNUMBER('Test 3 visitor 130'!$C$8:$C$17)&gt;0)*(IF(ISNUMBER('Test 3 visitor 130'!$B$8:$B$17),'Test 3 visitor 130'!$B$8:$B$17,'Test 3 visitor 130'!$E$4)&lt;=A176)*(IF(ISNUMBER('Test 3 visitor 130'!$C$8:$C$17),'Test 3 visitor 130'!$C$8:$C$17,'Test 3 visitor 130'!$F$4)&gt;=A176))&gt;0,1,0))</f>
        <v/>
      </c>
      <c r="C176">
        <f>IF(B176=0,0,IF(SUMPRODUCT((ISNUMBER('Test 3 visitor 130'!$B$8:$B$17)+ISNUMBER('Test 3 visitor 130'!$C$8:$C$17)&gt;0)*(ISNUMBER('Test 3 visitor 130'!$B$8:$B$17)*('Test 3 visitor 130'!$B$8:$B$17=A176)+ISNUMBER('Test 3 visitor 130'!$C$8:$C$17)*('Test 3 visitor 130'!$C$8:$C$17=A176)&gt;0))&gt;0,0,1))</f>
        <v/>
      </c>
      <c r="D176">
        <f>SUM(B$2:B176)</f>
        <v/>
      </c>
      <c r="E176">
        <f>SUM(C$2:C176)</f>
        <v/>
      </c>
    </row>
    <row r="177">
      <c r="A177" s="9">
        <f>IF(ISNUMBER('Test 3 visitor 130'!$E$4),IF('Test 3 visitor 130'!$E$4+175&lt;='Test 3 visitor 130'!$F$4,'Test 3 visitor 130'!$E$4+175,""),"")</f>
        <v/>
      </c>
      <c r="B177">
        <f>IF(A177="",0,IF(SUMPRODUCT((ISNUMBER('Test 3 visitor 130'!$B$8:$B$17)+ISNUMBER('Test 3 visitor 130'!$C$8:$C$17)&gt;0)*(IF(ISNUMBER('Test 3 visitor 130'!$B$8:$B$17),'Test 3 visitor 130'!$B$8:$B$17,'Test 3 visitor 130'!$E$4)&lt;=A177)*(IF(ISNUMBER('Test 3 visitor 130'!$C$8:$C$17),'Test 3 visitor 130'!$C$8:$C$17,'Test 3 visitor 130'!$F$4)&gt;=A177))&gt;0,1,0))</f>
        <v/>
      </c>
      <c r="C177">
        <f>IF(B177=0,0,IF(SUMPRODUCT((ISNUMBER('Test 3 visitor 130'!$B$8:$B$17)+ISNUMBER('Test 3 visitor 130'!$C$8:$C$17)&gt;0)*(ISNUMBER('Test 3 visitor 130'!$B$8:$B$17)*('Test 3 visitor 130'!$B$8:$B$17=A177)+ISNUMBER('Test 3 visitor 130'!$C$8:$C$17)*('Test 3 visitor 130'!$C$8:$C$17=A177)&gt;0))&gt;0,0,1))</f>
        <v/>
      </c>
      <c r="D177">
        <f>SUM(B$2:B177)</f>
        <v/>
      </c>
      <c r="E177">
        <f>SUM(C$2:C177)</f>
        <v/>
      </c>
    </row>
    <row r="178">
      <c r="A178" s="9">
        <f>IF(ISNUMBER('Test 3 visitor 130'!$E$4),IF('Test 3 visitor 130'!$E$4+176&lt;='Test 3 visitor 130'!$F$4,'Test 3 visitor 130'!$E$4+176,""),"")</f>
        <v/>
      </c>
      <c r="B178">
        <f>IF(A178="",0,IF(SUMPRODUCT((ISNUMBER('Test 3 visitor 130'!$B$8:$B$17)+ISNUMBER('Test 3 visitor 130'!$C$8:$C$17)&gt;0)*(IF(ISNUMBER('Test 3 visitor 130'!$B$8:$B$17),'Test 3 visitor 130'!$B$8:$B$17,'Test 3 visitor 130'!$E$4)&lt;=A178)*(IF(ISNUMBER('Test 3 visitor 130'!$C$8:$C$17),'Test 3 visitor 130'!$C$8:$C$17,'Test 3 visitor 130'!$F$4)&gt;=A178))&gt;0,1,0))</f>
        <v/>
      </c>
      <c r="C178">
        <f>IF(B178=0,0,IF(SUMPRODUCT((ISNUMBER('Test 3 visitor 130'!$B$8:$B$17)+ISNUMBER('Test 3 visitor 130'!$C$8:$C$17)&gt;0)*(ISNUMBER('Test 3 visitor 130'!$B$8:$B$17)*('Test 3 visitor 130'!$B$8:$B$17=A178)+ISNUMBER('Test 3 visitor 130'!$C$8:$C$17)*('Test 3 visitor 130'!$C$8:$C$17=A178)&gt;0))&gt;0,0,1))</f>
        <v/>
      </c>
      <c r="D178">
        <f>SUM(B$2:B178)</f>
        <v/>
      </c>
      <c r="E178">
        <f>SUM(C$2:C178)</f>
        <v/>
      </c>
    </row>
    <row r="179">
      <c r="A179" s="9">
        <f>IF(ISNUMBER('Test 3 visitor 130'!$E$4),IF('Test 3 visitor 130'!$E$4+177&lt;='Test 3 visitor 130'!$F$4,'Test 3 visitor 130'!$E$4+177,""),"")</f>
        <v/>
      </c>
      <c r="B179">
        <f>IF(A179="",0,IF(SUMPRODUCT((ISNUMBER('Test 3 visitor 130'!$B$8:$B$17)+ISNUMBER('Test 3 visitor 130'!$C$8:$C$17)&gt;0)*(IF(ISNUMBER('Test 3 visitor 130'!$B$8:$B$17),'Test 3 visitor 130'!$B$8:$B$17,'Test 3 visitor 130'!$E$4)&lt;=A179)*(IF(ISNUMBER('Test 3 visitor 130'!$C$8:$C$17),'Test 3 visitor 130'!$C$8:$C$17,'Test 3 visitor 130'!$F$4)&gt;=A179))&gt;0,1,0))</f>
        <v/>
      </c>
      <c r="C179">
        <f>IF(B179=0,0,IF(SUMPRODUCT((ISNUMBER('Test 3 visitor 130'!$B$8:$B$17)+ISNUMBER('Test 3 visitor 130'!$C$8:$C$17)&gt;0)*(ISNUMBER('Test 3 visitor 130'!$B$8:$B$17)*('Test 3 visitor 130'!$B$8:$B$17=A179)+ISNUMBER('Test 3 visitor 130'!$C$8:$C$17)*('Test 3 visitor 130'!$C$8:$C$17=A179)&gt;0))&gt;0,0,1))</f>
        <v/>
      </c>
      <c r="D179">
        <f>SUM(B$2:B179)</f>
        <v/>
      </c>
      <c r="E179">
        <f>SUM(C$2:C179)</f>
        <v/>
      </c>
    </row>
    <row r="180">
      <c r="A180" s="9">
        <f>IF(ISNUMBER('Test 3 visitor 130'!$E$4),IF('Test 3 visitor 130'!$E$4+178&lt;='Test 3 visitor 130'!$F$4,'Test 3 visitor 130'!$E$4+178,""),"")</f>
        <v/>
      </c>
      <c r="B180">
        <f>IF(A180="",0,IF(SUMPRODUCT((ISNUMBER('Test 3 visitor 130'!$B$8:$B$17)+ISNUMBER('Test 3 visitor 130'!$C$8:$C$17)&gt;0)*(IF(ISNUMBER('Test 3 visitor 130'!$B$8:$B$17),'Test 3 visitor 130'!$B$8:$B$17,'Test 3 visitor 130'!$E$4)&lt;=A180)*(IF(ISNUMBER('Test 3 visitor 130'!$C$8:$C$17),'Test 3 visitor 130'!$C$8:$C$17,'Test 3 visitor 130'!$F$4)&gt;=A180))&gt;0,1,0))</f>
        <v/>
      </c>
      <c r="C180">
        <f>IF(B180=0,0,IF(SUMPRODUCT((ISNUMBER('Test 3 visitor 130'!$B$8:$B$17)+ISNUMBER('Test 3 visitor 130'!$C$8:$C$17)&gt;0)*(ISNUMBER('Test 3 visitor 130'!$B$8:$B$17)*('Test 3 visitor 130'!$B$8:$B$17=A180)+ISNUMBER('Test 3 visitor 130'!$C$8:$C$17)*('Test 3 visitor 130'!$C$8:$C$17=A180)&gt;0))&gt;0,0,1))</f>
        <v/>
      </c>
      <c r="D180">
        <f>SUM(B$2:B180)</f>
        <v/>
      </c>
      <c r="E180">
        <f>SUM(C$2:C180)</f>
        <v/>
      </c>
    </row>
    <row r="181">
      <c r="A181" s="9">
        <f>IF(ISNUMBER('Test 3 visitor 130'!$E$4),IF('Test 3 visitor 130'!$E$4+179&lt;='Test 3 visitor 130'!$F$4,'Test 3 visitor 130'!$E$4+179,""),"")</f>
        <v/>
      </c>
      <c r="B181">
        <f>IF(A181="",0,IF(SUMPRODUCT((ISNUMBER('Test 3 visitor 130'!$B$8:$B$17)+ISNUMBER('Test 3 visitor 130'!$C$8:$C$17)&gt;0)*(IF(ISNUMBER('Test 3 visitor 130'!$B$8:$B$17),'Test 3 visitor 130'!$B$8:$B$17,'Test 3 visitor 130'!$E$4)&lt;=A181)*(IF(ISNUMBER('Test 3 visitor 130'!$C$8:$C$17),'Test 3 visitor 130'!$C$8:$C$17,'Test 3 visitor 130'!$F$4)&gt;=A181))&gt;0,1,0))</f>
        <v/>
      </c>
      <c r="C181">
        <f>IF(B181=0,0,IF(SUMPRODUCT((ISNUMBER('Test 3 visitor 130'!$B$8:$B$17)+ISNUMBER('Test 3 visitor 130'!$C$8:$C$17)&gt;0)*(ISNUMBER('Test 3 visitor 130'!$B$8:$B$17)*('Test 3 visitor 130'!$B$8:$B$17=A181)+ISNUMBER('Test 3 visitor 130'!$C$8:$C$17)*('Test 3 visitor 130'!$C$8:$C$17=A181)&gt;0))&gt;0,0,1))</f>
        <v/>
      </c>
      <c r="D181">
        <f>SUM(B$2:B181)</f>
        <v/>
      </c>
      <c r="E181">
        <f>SUM(C$2:C181)</f>
        <v/>
      </c>
    </row>
    <row r="182">
      <c r="A182" s="9">
        <f>IF(ISNUMBER('Test 3 visitor 130'!$E$4),IF('Test 3 visitor 130'!$E$4+180&lt;='Test 3 visitor 130'!$F$4,'Test 3 visitor 130'!$E$4+180,""),"")</f>
        <v/>
      </c>
      <c r="B182">
        <f>IF(A182="",0,IF(SUMPRODUCT((ISNUMBER('Test 3 visitor 130'!$B$8:$B$17)+ISNUMBER('Test 3 visitor 130'!$C$8:$C$17)&gt;0)*(IF(ISNUMBER('Test 3 visitor 130'!$B$8:$B$17),'Test 3 visitor 130'!$B$8:$B$17,'Test 3 visitor 130'!$E$4)&lt;=A182)*(IF(ISNUMBER('Test 3 visitor 130'!$C$8:$C$17),'Test 3 visitor 130'!$C$8:$C$17,'Test 3 visitor 130'!$F$4)&gt;=A182))&gt;0,1,0))</f>
        <v/>
      </c>
      <c r="C182">
        <f>IF(B182=0,0,IF(SUMPRODUCT((ISNUMBER('Test 3 visitor 130'!$B$8:$B$17)+ISNUMBER('Test 3 visitor 130'!$C$8:$C$17)&gt;0)*(ISNUMBER('Test 3 visitor 130'!$B$8:$B$17)*('Test 3 visitor 130'!$B$8:$B$17=A182)+ISNUMBER('Test 3 visitor 130'!$C$8:$C$17)*('Test 3 visitor 130'!$C$8:$C$17=A182)&gt;0))&gt;0,0,1))</f>
        <v/>
      </c>
      <c r="D182">
        <f>SUM(B$2:B182)</f>
        <v/>
      </c>
      <c r="E182">
        <f>SUM(C$2:C182)</f>
        <v/>
      </c>
    </row>
    <row r="183">
      <c r="A183" s="9">
        <f>IF(ISNUMBER('Test 3 visitor 130'!$E$4),IF('Test 3 visitor 130'!$E$4+181&lt;='Test 3 visitor 130'!$F$4,'Test 3 visitor 130'!$E$4+181,""),"")</f>
        <v/>
      </c>
      <c r="B183">
        <f>IF(A183="",0,IF(SUMPRODUCT((ISNUMBER('Test 3 visitor 130'!$B$8:$B$17)+ISNUMBER('Test 3 visitor 130'!$C$8:$C$17)&gt;0)*(IF(ISNUMBER('Test 3 visitor 130'!$B$8:$B$17),'Test 3 visitor 130'!$B$8:$B$17,'Test 3 visitor 130'!$E$4)&lt;=A183)*(IF(ISNUMBER('Test 3 visitor 130'!$C$8:$C$17),'Test 3 visitor 130'!$C$8:$C$17,'Test 3 visitor 130'!$F$4)&gt;=A183))&gt;0,1,0))</f>
        <v/>
      </c>
      <c r="C183">
        <f>IF(B183=0,0,IF(SUMPRODUCT((ISNUMBER('Test 3 visitor 130'!$B$8:$B$17)+ISNUMBER('Test 3 visitor 130'!$C$8:$C$17)&gt;0)*(ISNUMBER('Test 3 visitor 130'!$B$8:$B$17)*('Test 3 visitor 130'!$B$8:$B$17=A183)+ISNUMBER('Test 3 visitor 130'!$C$8:$C$17)*('Test 3 visitor 130'!$C$8:$C$17=A183)&gt;0))&gt;0,0,1))</f>
        <v/>
      </c>
      <c r="D183">
        <f>SUM(B$2:B183)</f>
        <v/>
      </c>
      <c r="E183">
        <f>SUM(C$2:C183)</f>
        <v/>
      </c>
    </row>
    <row r="184">
      <c r="A184" s="9">
        <f>IF(ISNUMBER('Test 3 visitor 130'!$E$4),IF('Test 3 visitor 130'!$E$4+182&lt;='Test 3 visitor 130'!$F$4,'Test 3 visitor 130'!$E$4+182,""),"")</f>
        <v/>
      </c>
      <c r="B184">
        <f>IF(A184="",0,IF(SUMPRODUCT((ISNUMBER('Test 3 visitor 130'!$B$8:$B$17)+ISNUMBER('Test 3 visitor 130'!$C$8:$C$17)&gt;0)*(IF(ISNUMBER('Test 3 visitor 130'!$B$8:$B$17),'Test 3 visitor 130'!$B$8:$B$17,'Test 3 visitor 130'!$E$4)&lt;=A184)*(IF(ISNUMBER('Test 3 visitor 130'!$C$8:$C$17),'Test 3 visitor 130'!$C$8:$C$17,'Test 3 visitor 130'!$F$4)&gt;=A184))&gt;0,1,0))</f>
        <v/>
      </c>
      <c r="C184">
        <f>IF(B184=0,0,IF(SUMPRODUCT((ISNUMBER('Test 3 visitor 130'!$B$8:$B$17)+ISNUMBER('Test 3 visitor 130'!$C$8:$C$17)&gt;0)*(ISNUMBER('Test 3 visitor 130'!$B$8:$B$17)*('Test 3 visitor 130'!$B$8:$B$17=A184)+ISNUMBER('Test 3 visitor 130'!$C$8:$C$17)*('Test 3 visitor 130'!$C$8:$C$17=A184)&gt;0))&gt;0,0,1))</f>
        <v/>
      </c>
      <c r="D184">
        <f>SUM(B$2:B184)</f>
        <v/>
      </c>
      <c r="E184">
        <f>SUM(C$2:C184)</f>
        <v/>
      </c>
    </row>
    <row r="185">
      <c r="A185" s="9">
        <f>IF(ISNUMBER('Test 3 visitor 130'!$E$4),IF('Test 3 visitor 130'!$E$4+183&lt;='Test 3 visitor 130'!$F$4,'Test 3 visitor 130'!$E$4+183,""),"")</f>
        <v/>
      </c>
      <c r="B185">
        <f>IF(A185="",0,IF(SUMPRODUCT((ISNUMBER('Test 3 visitor 130'!$B$8:$B$17)+ISNUMBER('Test 3 visitor 130'!$C$8:$C$17)&gt;0)*(IF(ISNUMBER('Test 3 visitor 130'!$B$8:$B$17),'Test 3 visitor 130'!$B$8:$B$17,'Test 3 visitor 130'!$E$4)&lt;=A185)*(IF(ISNUMBER('Test 3 visitor 130'!$C$8:$C$17),'Test 3 visitor 130'!$C$8:$C$17,'Test 3 visitor 130'!$F$4)&gt;=A185))&gt;0,1,0))</f>
        <v/>
      </c>
      <c r="C185">
        <f>IF(B185=0,0,IF(SUMPRODUCT((ISNUMBER('Test 3 visitor 130'!$B$8:$B$17)+ISNUMBER('Test 3 visitor 130'!$C$8:$C$17)&gt;0)*(ISNUMBER('Test 3 visitor 130'!$B$8:$B$17)*('Test 3 visitor 130'!$B$8:$B$17=A185)+ISNUMBER('Test 3 visitor 130'!$C$8:$C$17)*('Test 3 visitor 130'!$C$8:$C$17=A185)&gt;0))&gt;0,0,1))</f>
        <v/>
      </c>
      <c r="D185">
        <f>SUM(B$2:B185)</f>
        <v/>
      </c>
      <c r="E185">
        <f>SUM(C$2:C185)</f>
        <v/>
      </c>
    </row>
    <row r="186">
      <c r="A186" s="9">
        <f>IF(ISNUMBER('Test 3 visitor 130'!$E$4),IF('Test 3 visitor 130'!$E$4+184&lt;='Test 3 visitor 130'!$F$4,'Test 3 visitor 130'!$E$4+184,""),"")</f>
        <v/>
      </c>
      <c r="B186">
        <f>IF(A186="",0,IF(SUMPRODUCT((ISNUMBER('Test 3 visitor 130'!$B$8:$B$17)+ISNUMBER('Test 3 visitor 130'!$C$8:$C$17)&gt;0)*(IF(ISNUMBER('Test 3 visitor 130'!$B$8:$B$17),'Test 3 visitor 130'!$B$8:$B$17,'Test 3 visitor 130'!$E$4)&lt;=A186)*(IF(ISNUMBER('Test 3 visitor 130'!$C$8:$C$17),'Test 3 visitor 130'!$C$8:$C$17,'Test 3 visitor 130'!$F$4)&gt;=A186))&gt;0,1,0))</f>
        <v/>
      </c>
      <c r="C186">
        <f>IF(B186=0,0,IF(SUMPRODUCT((ISNUMBER('Test 3 visitor 130'!$B$8:$B$17)+ISNUMBER('Test 3 visitor 130'!$C$8:$C$17)&gt;0)*(ISNUMBER('Test 3 visitor 130'!$B$8:$B$17)*('Test 3 visitor 130'!$B$8:$B$17=A186)+ISNUMBER('Test 3 visitor 130'!$C$8:$C$17)*('Test 3 visitor 130'!$C$8:$C$17=A186)&gt;0))&gt;0,0,1))</f>
        <v/>
      </c>
      <c r="D186">
        <f>SUM(B$2:B186)</f>
        <v/>
      </c>
      <c r="E186">
        <f>SUM(C$2:C186)</f>
        <v/>
      </c>
    </row>
    <row r="187">
      <c r="A187" s="9">
        <f>IF(ISNUMBER('Test 3 visitor 130'!$E$4),IF('Test 3 visitor 130'!$E$4+185&lt;='Test 3 visitor 130'!$F$4,'Test 3 visitor 130'!$E$4+185,""),"")</f>
        <v/>
      </c>
      <c r="B187">
        <f>IF(A187="",0,IF(SUMPRODUCT((ISNUMBER('Test 3 visitor 130'!$B$8:$B$17)+ISNUMBER('Test 3 visitor 130'!$C$8:$C$17)&gt;0)*(IF(ISNUMBER('Test 3 visitor 130'!$B$8:$B$17),'Test 3 visitor 130'!$B$8:$B$17,'Test 3 visitor 130'!$E$4)&lt;=A187)*(IF(ISNUMBER('Test 3 visitor 130'!$C$8:$C$17),'Test 3 visitor 130'!$C$8:$C$17,'Test 3 visitor 130'!$F$4)&gt;=A187))&gt;0,1,0))</f>
        <v/>
      </c>
      <c r="C187">
        <f>IF(B187=0,0,IF(SUMPRODUCT((ISNUMBER('Test 3 visitor 130'!$B$8:$B$17)+ISNUMBER('Test 3 visitor 130'!$C$8:$C$17)&gt;0)*(ISNUMBER('Test 3 visitor 130'!$B$8:$B$17)*('Test 3 visitor 130'!$B$8:$B$17=A187)+ISNUMBER('Test 3 visitor 130'!$C$8:$C$17)*('Test 3 visitor 130'!$C$8:$C$17=A187)&gt;0))&gt;0,0,1))</f>
        <v/>
      </c>
      <c r="D187">
        <f>SUM(B$2:B187)</f>
        <v/>
      </c>
      <c r="E187">
        <f>SUM(C$2:C187)</f>
        <v/>
      </c>
    </row>
    <row r="188">
      <c r="A188" s="9">
        <f>IF(ISNUMBER('Test 3 visitor 130'!$E$4),IF('Test 3 visitor 130'!$E$4+186&lt;='Test 3 visitor 130'!$F$4,'Test 3 visitor 130'!$E$4+186,""),"")</f>
        <v/>
      </c>
      <c r="B188">
        <f>IF(A188="",0,IF(SUMPRODUCT((ISNUMBER('Test 3 visitor 130'!$B$8:$B$17)+ISNUMBER('Test 3 visitor 130'!$C$8:$C$17)&gt;0)*(IF(ISNUMBER('Test 3 visitor 130'!$B$8:$B$17),'Test 3 visitor 130'!$B$8:$B$17,'Test 3 visitor 130'!$E$4)&lt;=A188)*(IF(ISNUMBER('Test 3 visitor 130'!$C$8:$C$17),'Test 3 visitor 130'!$C$8:$C$17,'Test 3 visitor 130'!$F$4)&gt;=A188))&gt;0,1,0))</f>
        <v/>
      </c>
      <c r="C188">
        <f>IF(B188=0,0,IF(SUMPRODUCT((ISNUMBER('Test 3 visitor 130'!$B$8:$B$17)+ISNUMBER('Test 3 visitor 130'!$C$8:$C$17)&gt;0)*(ISNUMBER('Test 3 visitor 130'!$B$8:$B$17)*('Test 3 visitor 130'!$B$8:$B$17=A188)+ISNUMBER('Test 3 visitor 130'!$C$8:$C$17)*('Test 3 visitor 130'!$C$8:$C$17=A188)&gt;0))&gt;0,0,1))</f>
        <v/>
      </c>
      <c r="D188">
        <f>SUM(B$2:B188)</f>
        <v/>
      </c>
      <c r="E188">
        <f>SUM(C$2:C188)</f>
        <v/>
      </c>
    </row>
    <row r="189">
      <c r="A189" s="9">
        <f>IF(ISNUMBER('Test 3 visitor 130'!$E$4),IF('Test 3 visitor 130'!$E$4+187&lt;='Test 3 visitor 130'!$F$4,'Test 3 visitor 130'!$E$4+187,""),"")</f>
        <v/>
      </c>
      <c r="B189">
        <f>IF(A189="",0,IF(SUMPRODUCT((ISNUMBER('Test 3 visitor 130'!$B$8:$B$17)+ISNUMBER('Test 3 visitor 130'!$C$8:$C$17)&gt;0)*(IF(ISNUMBER('Test 3 visitor 130'!$B$8:$B$17),'Test 3 visitor 130'!$B$8:$B$17,'Test 3 visitor 130'!$E$4)&lt;=A189)*(IF(ISNUMBER('Test 3 visitor 130'!$C$8:$C$17),'Test 3 visitor 130'!$C$8:$C$17,'Test 3 visitor 130'!$F$4)&gt;=A189))&gt;0,1,0))</f>
        <v/>
      </c>
      <c r="C189">
        <f>IF(B189=0,0,IF(SUMPRODUCT((ISNUMBER('Test 3 visitor 130'!$B$8:$B$17)+ISNUMBER('Test 3 visitor 130'!$C$8:$C$17)&gt;0)*(ISNUMBER('Test 3 visitor 130'!$B$8:$B$17)*('Test 3 visitor 130'!$B$8:$B$17=A189)+ISNUMBER('Test 3 visitor 130'!$C$8:$C$17)*('Test 3 visitor 130'!$C$8:$C$17=A189)&gt;0))&gt;0,0,1))</f>
        <v/>
      </c>
      <c r="D189">
        <f>SUM(B$2:B189)</f>
        <v/>
      </c>
      <c r="E189">
        <f>SUM(C$2:C189)</f>
        <v/>
      </c>
    </row>
    <row r="190">
      <c r="A190" s="9">
        <f>IF(ISNUMBER('Test 3 visitor 130'!$E$4),IF('Test 3 visitor 130'!$E$4+188&lt;='Test 3 visitor 130'!$F$4,'Test 3 visitor 130'!$E$4+188,""),"")</f>
        <v/>
      </c>
      <c r="B190">
        <f>IF(A190="",0,IF(SUMPRODUCT((ISNUMBER('Test 3 visitor 130'!$B$8:$B$17)+ISNUMBER('Test 3 visitor 130'!$C$8:$C$17)&gt;0)*(IF(ISNUMBER('Test 3 visitor 130'!$B$8:$B$17),'Test 3 visitor 130'!$B$8:$B$17,'Test 3 visitor 130'!$E$4)&lt;=A190)*(IF(ISNUMBER('Test 3 visitor 130'!$C$8:$C$17),'Test 3 visitor 130'!$C$8:$C$17,'Test 3 visitor 130'!$F$4)&gt;=A190))&gt;0,1,0))</f>
        <v/>
      </c>
      <c r="C190">
        <f>IF(B190=0,0,IF(SUMPRODUCT((ISNUMBER('Test 3 visitor 130'!$B$8:$B$17)+ISNUMBER('Test 3 visitor 130'!$C$8:$C$17)&gt;0)*(ISNUMBER('Test 3 visitor 130'!$B$8:$B$17)*('Test 3 visitor 130'!$B$8:$B$17=A190)+ISNUMBER('Test 3 visitor 130'!$C$8:$C$17)*('Test 3 visitor 130'!$C$8:$C$17=A190)&gt;0))&gt;0,0,1))</f>
        <v/>
      </c>
      <c r="D190">
        <f>SUM(B$2:B190)</f>
        <v/>
      </c>
      <c r="E190">
        <f>SUM(C$2:C190)</f>
        <v/>
      </c>
    </row>
    <row r="191">
      <c r="A191" s="9">
        <f>IF(ISNUMBER('Test 3 visitor 130'!$E$4),IF('Test 3 visitor 130'!$E$4+189&lt;='Test 3 visitor 130'!$F$4,'Test 3 visitor 130'!$E$4+189,""),"")</f>
        <v/>
      </c>
      <c r="B191">
        <f>IF(A191="",0,IF(SUMPRODUCT((ISNUMBER('Test 3 visitor 130'!$B$8:$B$17)+ISNUMBER('Test 3 visitor 130'!$C$8:$C$17)&gt;0)*(IF(ISNUMBER('Test 3 visitor 130'!$B$8:$B$17),'Test 3 visitor 130'!$B$8:$B$17,'Test 3 visitor 130'!$E$4)&lt;=A191)*(IF(ISNUMBER('Test 3 visitor 130'!$C$8:$C$17),'Test 3 visitor 130'!$C$8:$C$17,'Test 3 visitor 130'!$F$4)&gt;=A191))&gt;0,1,0))</f>
        <v/>
      </c>
      <c r="C191">
        <f>IF(B191=0,0,IF(SUMPRODUCT((ISNUMBER('Test 3 visitor 130'!$B$8:$B$17)+ISNUMBER('Test 3 visitor 130'!$C$8:$C$17)&gt;0)*(ISNUMBER('Test 3 visitor 130'!$B$8:$B$17)*('Test 3 visitor 130'!$B$8:$B$17=A191)+ISNUMBER('Test 3 visitor 130'!$C$8:$C$17)*('Test 3 visitor 130'!$C$8:$C$17=A191)&gt;0))&gt;0,0,1))</f>
        <v/>
      </c>
      <c r="D191">
        <f>SUM(B$2:B191)</f>
        <v/>
      </c>
      <c r="E191">
        <f>SUM(C$2:C191)</f>
        <v/>
      </c>
    </row>
    <row r="192">
      <c r="A192" s="9">
        <f>IF(ISNUMBER('Test 3 visitor 130'!$E$4),IF('Test 3 visitor 130'!$E$4+190&lt;='Test 3 visitor 130'!$F$4,'Test 3 visitor 130'!$E$4+190,""),"")</f>
        <v/>
      </c>
      <c r="B192">
        <f>IF(A192="",0,IF(SUMPRODUCT((ISNUMBER('Test 3 visitor 130'!$B$8:$B$17)+ISNUMBER('Test 3 visitor 130'!$C$8:$C$17)&gt;0)*(IF(ISNUMBER('Test 3 visitor 130'!$B$8:$B$17),'Test 3 visitor 130'!$B$8:$B$17,'Test 3 visitor 130'!$E$4)&lt;=A192)*(IF(ISNUMBER('Test 3 visitor 130'!$C$8:$C$17),'Test 3 visitor 130'!$C$8:$C$17,'Test 3 visitor 130'!$F$4)&gt;=A192))&gt;0,1,0))</f>
        <v/>
      </c>
      <c r="C192">
        <f>IF(B192=0,0,IF(SUMPRODUCT((ISNUMBER('Test 3 visitor 130'!$B$8:$B$17)+ISNUMBER('Test 3 visitor 130'!$C$8:$C$17)&gt;0)*(ISNUMBER('Test 3 visitor 130'!$B$8:$B$17)*('Test 3 visitor 130'!$B$8:$B$17=A192)+ISNUMBER('Test 3 visitor 130'!$C$8:$C$17)*('Test 3 visitor 130'!$C$8:$C$17=A192)&gt;0))&gt;0,0,1))</f>
        <v/>
      </c>
      <c r="D192">
        <f>SUM(B$2:B192)</f>
        <v/>
      </c>
      <c r="E192">
        <f>SUM(C$2:C192)</f>
        <v/>
      </c>
    </row>
    <row r="193">
      <c r="A193" s="9">
        <f>IF(ISNUMBER('Test 3 visitor 130'!$E$4),IF('Test 3 visitor 130'!$E$4+191&lt;='Test 3 visitor 130'!$F$4,'Test 3 visitor 130'!$E$4+191,""),"")</f>
        <v/>
      </c>
      <c r="B193">
        <f>IF(A193="",0,IF(SUMPRODUCT((ISNUMBER('Test 3 visitor 130'!$B$8:$B$17)+ISNUMBER('Test 3 visitor 130'!$C$8:$C$17)&gt;0)*(IF(ISNUMBER('Test 3 visitor 130'!$B$8:$B$17),'Test 3 visitor 130'!$B$8:$B$17,'Test 3 visitor 130'!$E$4)&lt;=A193)*(IF(ISNUMBER('Test 3 visitor 130'!$C$8:$C$17),'Test 3 visitor 130'!$C$8:$C$17,'Test 3 visitor 130'!$F$4)&gt;=A193))&gt;0,1,0))</f>
        <v/>
      </c>
      <c r="C193">
        <f>IF(B193=0,0,IF(SUMPRODUCT((ISNUMBER('Test 3 visitor 130'!$B$8:$B$17)+ISNUMBER('Test 3 visitor 130'!$C$8:$C$17)&gt;0)*(ISNUMBER('Test 3 visitor 130'!$B$8:$B$17)*('Test 3 visitor 130'!$B$8:$B$17=A193)+ISNUMBER('Test 3 visitor 130'!$C$8:$C$17)*('Test 3 visitor 130'!$C$8:$C$17=A193)&gt;0))&gt;0,0,1))</f>
        <v/>
      </c>
      <c r="D193">
        <f>SUM(B$2:B193)</f>
        <v/>
      </c>
      <c r="E193">
        <f>SUM(C$2:C193)</f>
        <v/>
      </c>
    </row>
    <row r="194">
      <c r="A194" s="9">
        <f>IF(ISNUMBER('Test 3 visitor 130'!$E$4),IF('Test 3 visitor 130'!$E$4+192&lt;='Test 3 visitor 130'!$F$4,'Test 3 visitor 130'!$E$4+192,""),"")</f>
        <v/>
      </c>
      <c r="B194">
        <f>IF(A194="",0,IF(SUMPRODUCT((ISNUMBER('Test 3 visitor 130'!$B$8:$B$17)+ISNUMBER('Test 3 visitor 130'!$C$8:$C$17)&gt;0)*(IF(ISNUMBER('Test 3 visitor 130'!$B$8:$B$17),'Test 3 visitor 130'!$B$8:$B$17,'Test 3 visitor 130'!$E$4)&lt;=A194)*(IF(ISNUMBER('Test 3 visitor 130'!$C$8:$C$17),'Test 3 visitor 130'!$C$8:$C$17,'Test 3 visitor 130'!$F$4)&gt;=A194))&gt;0,1,0))</f>
        <v/>
      </c>
      <c r="C194">
        <f>IF(B194=0,0,IF(SUMPRODUCT((ISNUMBER('Test 3 visitor 130'!$B$8:$B$17)+ISNUMBER('Test 3 visitor 130'!$C$8:$C$17)&gt;0)*(ISNUMBER('Test 3 visitor 130'!$B$8:$B$17)*('Test 3 visitor 130'!$B$8:$B$17=A194)+ISNUMBER('Test 3 visitor 130'!$C$8:$C$17)*('Test 3 visitor 130'!$C$8:$C$17=A194)&gt;0))&gt;0,0,1))</f>
        <v/>
      </c>
      <c r="D194">
        <f>SUM(B$2:B194)</f>
        <v/>
      </c>
      <c r="E194">
        <f>SUM(C$2:C194)</f>
        <v/>
      </c>
    </row>
    <row r="195">
      <c r="A195" s="9">
        <f>IF(ISNUMBER('Test 3 visitor 130'!$E$4),IF('Test 3 visitor 130'!$E$4+193&lt;='Test 3 visitor 130'!$F$4,'Test 3 visitor 130'!$E$4+193,""),"")</f>
        <v/>
      </c>
      <c r="B195">
        <f>IF(A195="",0,IF(SUMPRODUCT((ISNUMBER('Test 3 visitor 130'!$B$8:$B$17)+ISNUMBER('Test 3 visitor 130'!$C$8:$C$17)&gt;0)*(IF(ISNUMBER('Test 3 visitor 130'!$B$8:$B$17),'Test 3 visitor 130'!$B$8:$B$17,'Test 3 visitor 130'!$E$4)&lt;=A195)*(IF(ISNUMBER('Test 3 visitor 130'!$C$8:$C$17),'Test 3 visitor 130'!$C$8:$C$17,'Test 3 visitor 130'!$F$4)&gt;=A195))&gt;0,1,0))</f>
        <v/>
      </c>
      <c r="C195">
        <f>IF(B195=0,0,IF(SUMPRODUCT((ISNUMBER('Test 3 visitor 130'!$B$8:$B$17)+ISNUMBER('Test 3 visitor 130'!$C$8:$C$17)&gt;0)*(ISNUMBER('Test 3 visitor 130'!$B$8:$B$17)*('Test 3 visitor 130'!$B$8:$B$17=A195)+ISNUMBER('Test 3 visitor 130'!$C$8:$C$17)*('Test 3 visitor 130'!$C$8:$C$17=A195)&gt;0))&gt;0,0,1))</f>
        <v/>
      </c>
      <c r="D195">
        <f>SUM(B$2:B195)</f>
        <v/>
      </c>
      <c r="E195">
        <f>SUM(C$2:C195)</f>
        <v/>
      </c>
    </row>
    <row r="196">
      <c r="A196" s="9">
        <f>IF(ISNUMBER('Test 3 visitor 130'!$E$4),IF('Test 3 visitor 130'!$E$4+194&lt;='Test 3 visitor 130'!$F$4,'Test 3 visitor 130'!$E$4+194,""),"")</f>
        <v/>
      </c>
      <c r="B196">
        <f>IF(A196="",0,IF(SUMPRODUCT((ISNUMBER('Test 3 visitor 130'!$B$8:$B$17)+ISNUMBER('Test 3 visitor 130'!$C$8:$C$17)&gt;0)*(IF(ISNUMBER('Test 3 visitor 130'!$B$8:$B$17),'Test 3 visitor 130'!$B$8:$B$17,'Test 3 visitor 130'!$E$4)&lt;=A196)*(IF(ISNUMBER('Test 3 visitor 130'!$C$8:$C$17),'Test 3 visitor 130'!$C$8:$C$17,'Test 3 visitor 130'!$F$4)&gt;=A196))&gt;0,1,0))</f>
        <v/>
      </c>
      <c r="C196">
        <f>IF(B196=0,0,IF(SUMPRODUCT((ISNUMBER('Test 3 visitor 130'!$B$8:$B$17)+ISNUMBER('Test 3 visitor 130'!$C$8:$C$17)&gt;0)*(ISNUMBER('Test 3 visitor 130'!$B$8:$B$17)*('Test 3 visitor 130'!$B$8:$B$17=A196)+ISNUMBER('Test 3 visitor 130'!$C$8:$C$17)*('Test 3 visitor 130'!$C$8:$C$17=A196)&gt;0))&gt;0,0,1))</f>
        <v/>
      </c>
      <c r="D196">
        <f>SUM(B$2:B196)</f>
        <v/>
      </c>
      <c r="E196">
        <f>SUM(C$2:C196)</f>
        <v/>
      </c>
    </row>
    <row r="197">
      <c r="A197" s="9">
        <f>IF(ISNUMBER('Test 3 visitor 130'!$E$4),IF('Test 3 visitor 130'!$E$4+195&lt;='Test 3 visitor 130'!$F$4,'Test 3 visitor 130'!$E$4+195,""),"")</f>
        <v/>
      </c>
      <c r="B197">
        <f>IF(A197="",0,IF(SUMPRODUCT((ISNUMBER('Test 3 visitor 130'!$B$8:$B$17)+ISNUMBER('Test 3 visitor 130'!$C$8:$C$17)&gt;0)*(IF(ISNUMBER('Test 3 visitor 130'!$B$8:$B$17),'Test 3 visitor 130'!$B$8:$B$17,'Test 3 visitor 130'!$E$4)&lt;=A197)*(IF(ISNUMBER('Test 3 visitor 130'!$C$8:$C$17),'Test 3 visitor 130'!$C$8:$C$17,'Test 3 visitor 130'!$F$4)&gt;=A197))&gt;0,1,0))</f>
        <v/>
      </c>
      <c r="C197">
        <f>IF(B197=0,0,IF(SUMPRODUCT((ISNUMBER('Test 3 visitor 130'!$B$8:$B$17)+ISNUMBER('Test 3 visitor 130'!$C$8:$C$17)&gt;0)*(ISNUMBER('Test 3 visitor 130'!$B$8:$B$17)*('Test 3 visitor 130'!$B$8:$B$17=A197)+ISNUMBER('Test 3 visitor 130'!$C$8:$C$17)*('Test 3 visitor 130'!$C$8:$C$17=A197)&gt;0))&gt;0,0,1))</f>
        <v/>
      </c>
      <c r="D197">
        <f>SUM(B$2:B197)</f>
        <v/>
      </c>
      <c r="E197">
        <f>SUM(C$2:C197)</f>
        <v/>
      </c>
    </row>
    <row r="198">
      <c r="A198" s="9">
        <f>IF(ISNUMBER('Test 3 visitor 130'!$E$4),IF('Test 3 visitor 130'!$E$4+196&lt;='Test 3 visitor 130'!$F$4,'Test 3 visitor 130'!$E$4+196,""),"")</f>
        <v/>
      </c>
      <c r="B198">
        <f>IF(A198="",0,IF(SUMPRODUCT((ISNUMBER('Test 3 visitor 130'!$B$8:$B$17)+ISNUMBER('Test 3 visitor 130'!$C$8:$C$17)&gt;0)*(IF(ISNUMBER('Test 3 visitor 130'!$B$8:$B$17),'Test 3 visitor 130'!$B$8:$B$17,'Test 3 visitor 130'!$E$4)&lt;=A198)*(IF(ISNUMBER('Test 3 visitor 130'!$C$8:$C$17),'Test 3 visitor 130'!$C$8:$C$17,'Test 3 visitor 130'!$F$4)&gt;=A198))&gt;0,1,0))</f>
        <v/>
      </c>
      <c r="C198">
        <f>IF(B198=0,0,IF(SUMPRODUCT((ISNUMBER('Test 3 visitor 130'!$B$8:$B$17)+ISNUMBER('Test 3 visitor 130'!$C$8:$C$17)&gt;0)*(ISNUMBER('Test 3 visitor 130'!$B$8:$B$17)*('Test 3 visitor 130'!$B$8:$B$17=A198)+ISNUMBER('Test 3 visitor 130'!$C$8:$C$17)*('Test 3 visitor 130'!$C$8:$C$17=A198)&gt;0))&gt;0,0,1))</f>
        <v/>
      </c>
      <c r="D198">
        <f>SUM(B$2:B198)</f>
        <v/>
      </c>
      <c r="E198">
        <f>SUM(C$2:C198)</f>
        <v/>
      </c>
    </row>
    <row r="199">
      <c r="A199" s="9">
        <f>IF(ISNUMBER('Test 3 visitor 130'!$E$4),IF('Test 3 visitor 130'!$E$4+197&lt;='Test 3 visitor 130'!$F$4,'Test 3 visitor 130'!$E$4+197,""),"")</f>
        <v/>
      </c>
      <c r="B199">
        <f>IF(A199="",0,IF(SUMPRODUCT((ISNUMBER('Test 3 visitor 130'!$B$8:$B$17)+ISNUMBER('Test 3 visitor 130'!$C$8:$C$17)&gt;0)*(IF(ISNUMBER('Test 3 visitor 130'!$B$8:$B$17),'Test 3 visitor 130'!$B$8:$B$17,'Test 3 visitor 130'!$E$4)&lt;=A199)*(IF(ISNUMBER('Test 3 visitor 130'!$C$8:$C$17),'Test 3 visitor 130'!$C$8:$C$17,'Test 3 visitor 130'!$F$4)&gt;=A199))&gt;0,1,0))</f>
        <v/>
      </c>
      <c r="C199">
        <f>IF(B199=0,0,IF(SUMPRODUCT((ISNUMBER('Test 3 visitor 130'!$B$8:$B$17)+ISNUMBER('Test 3 visitor 130'!$C$8:$C$17)&gt;0)*(ISNUMBER('Test 3 visitor 130'!$B$8:$B$17)*('Test 3 visitor 130'!$B$8:$B$17=A199)+ISNUMBER('Test 3 visitor 130'!$C$8:$C$17)*('Test 3 visitor 130'!$C$8:$C$17=A199)&gt;0))&gt;0,0,1))</f>
        <v/>
      </c>
      <c r="D199">
        <f>SUM(B$2:B199)</f>
        <v/>
      </c>
      <c r="E199">
        <f>SUM(C$2:C199)</f>
        <v/>
      </c>
    </row>
    <row r="200">
      <c r="A200" s="9">
        <f>IF(ISNUMBER('Test 3 visitor 130'!$E$4),IF('Test 3 visitor 130'!$E$4+198&lt;='Test 3 visitor 130'!$F$4,'Test 3 visitor 130'!$E$4+198,""),"")</f>
        <v/>
      </c>
      <c r="B200">
        <f>IF(A200="",0,IF(SUMPRODUCT((ISNUMBER('Test 3 visitor 130'!$B$8:$B$17)+ISNUMBER('Test 3 visitor 130'!$C$8:$C$17)&gt;0)*(IF(ISNUMBER('Test 3 visitor 130'!$B$8:$B$17),'Test 3 visitor 130'!$B$8:$B$17,'Test 3 visitor 130'!$E$4)&lt;=A200)*(IF(ISNUMBER('Test 3 visitor 130'!$C$8:$C$17),'Test 3 visitor 130'!$C$8:$C$17,'Test 3 visitor 130'!$F$4)&gt;=A200))&gt;0,1,0))</f>
        <v/>
      </c>
      <c r="C200">
        <f>IF(B200=0,0,IF(SUMPRODUCT((ISNUMBER('Test 3 visitor 130'!$B$8:$B$17)+ISNUMBER('Test 3 visitor 130'!$C$8:$C$17)&gt;0)*(ISNUMBER('Test 3 visitor 130'!$B$8:$B$17)*('Test 3 visitor 130'!$B$8:$B$17=A200)+ISNUMBER('Test 3 visitor 130'!$C$8:$C$17)*('Test 3 visitor 130'!$C$8:$C$17=A200)&gt;0))&gt;0,0,1))</f>
        <v/>
      </c>
      <c r="D200">
        <f>SUM(B$2:B200)</f>
        <v/>
      </c>
      <c r="E200">
        <f>SUM(C$2:C200)</f>
        <v/>
      </c>
    </row>
    <row r="201">
      <c r="A201" s="9">
        <f>IF(ISNUMBER('Test 3 visitor 130'!$E$4),IF('Test 3 visitor 130'!$E$4+199&lt;='Test 3 visitor 130'!$F$4,'Test 3 visitor 130'!$E$4+199,""),"")</f>
        <v/>
      </c>
      <c r="B201">
        <f>IF(A201="",0,IF(SUMPRODUCT((ISNUMBER('Test 3 visitor 130'!$B$8:$B$17)+ISNUMBER('Test 3 visitor 130'!$C$8:$C$17)&gt;0)*(IF(ISNUMBER('Test 3 visitor 130'!$B$8:$B$17),'Test 3 visitor 130'!$B$8:$B$17,'Test 3 visitor 130'!$E$4)&lt;=A201)*(IF(ISNUMBER('Test 3 visitor 130'!$C$8:$C$17),'Test 3 visitor 130'!$C$8:$C$17,'Test 3 visitor 130'!$F$4)&gt;=A201))&gt;0,1,0))</f>
        <v/>
      </c>
      <c r="C201">
        <f>IF(B201=0,0,IF(SUMPRODUCT((ISNUMBER('Test 3 visitor 130'!$B$8:$B$17)+ISNUMBER('Test 3 visitor 130'!$C$8:$C$17)&gt;0)*(ISNUMBER('Test 3 visitor 130'!$B$8:$B$17)*('Test 3 visitor 130'!$B$8:$B$17=A201)+ISNUMBER('Test 3 visitor 130'!$C$8:$C$17)*('Test 3 visitor 130'!$C$8:$C$17=A201)&gt;0))&gt;0,0,1))</f>
        <v/>
      </c>
      <c r="D201">
        <f>SUM(B$2:B201)</f>
        <v/>
      </c>
      <c r="E201">
        <f>SUM(C$2:C201)</f>
        <v/>
      </c>
    </row>
    <row r="202">
      <c r="A202" s="9">
        <f>IF(ISNUMBER('Test 3 visitor 130'!$E$4),IF('Test 3 visitor 130'!$E$4+200&lt;='Test 3 visitor 130'!$F$4,'Test 3 visitor 130'!$E$4+200,""),"")</f>
        <v/>
      </c>
      <c r="B202">
        <f>IF(A202="",0,IF(SUMPRODUCT((ISNUMBER('Test 3 visitor 130'!$B$8:$B$17)+ISNUMBER('Test 3 visitor 130'!$C$8:$C$17)&gt;0)*(IF(ISNUMBER('Test 3 visitor 130'!$B$8:$B$17),'Test 3 visitor 130'!$B$8:$B$17,'Test 3 visitor 130'!$E$4)&lt;=A202)*(IF(ISNUMBER('Test 3 visitor 130'!$C$8:$C$17),'Test 3 visitor 130'!$C$8:$C$17,'Test 3 visitor 130'!$F$4)&gt;=A202))&gt;0,1,0))</f>
        <v/>
      </c>
      <c r="C202">
        <f>IF(B202=0,0,IF(SUMPRODUCT((ISNUMBER('Test 3 visitor 130'!$B$8:$B$17)+ISNUMBER('Test 3 visitor 130'!$C$8:$C$17)&gt;0)*(ISNUMBER('Test 3 visitor 130'!$B$8:$B$17)*('Test 3 visitor 130'!$B$8:$B$17=A202)+ISNUMBER('Test 3 visitor 130'!$C$8:$C$17)*('Test 3 visitor 130'!$C$8:$C$17=A202)&gt;0))&gt;0,0,1))</f>
        <v/>
      </c>
      <c r="D202">
        <f>SUM(B$2:B202)</f>
        <v/>
      </c>
      <c r="E202">
        <f>SUM(C$2:C202)</f>
        <v/>
      </c>
    </row>
    <row r="203">
      <c r="A203" s="9">
        <f>IF(ISNUMBER('Test 3 visitor 130'!$E$4),IF('Test 3 visitor 130'!$E$4+201&lt;='Test 3 visitor 130'!$F$4,'Test 3 visitor 130'!$E$4+201,""),"")</f>
        <v/>
      </c>
      <c r="B203">
        <f>IF(A203="",0,IF(SUMPRODUCT((ISNUMBER('Test 3 visitor 130'!$B$8:$B$17)+ISNUMBER('Test 3 visitor 130'!$C$8:$C$17)&gt;0)*(IF(ISNUMBER('Test 3 visitor 130'!$B$8:$B$17),'Test 3 visitor 130'!$B$8:$B$17,'Test 3 visitor 130'!$E$4)&lt;=A203)*(IF(ISNUMBER('Test 3 visitor 130'!$C$8:$C$17),'Test 3 visitor 130'!$C$8:$C$17,'Test 3 visitor 130'!$F$4)&gt;=A203))&gt;0,1,0))</f>
        <v/>
      </c>
      <c r="C203">
        <f>IF(B203=0,0,IF(SUMPRODUCT((ISNUMBER('Test 3 visitor 130'!$B$8:$B$17)+ISNUMBER('Test 3 visitor 130'!$C$8:$C$17)&gt;0)*(ISNUMBER('Test 3 visitor 130'!$B$8:$B$17)*('Test 3 visitor 130'!$B$8:$B$17=A203)+ISNUMBER('Test 3 visitor 130'!$C$8:$C$17)*('Test 3 visitor 130'!$C$8:$C$17=A203)&gt;0))&gt;0,0,1))</f>
        <v/>
      </c>
      <c r="D203">
        <f>SUM(B$2:B203)</f>
        <v/>
      </c>
      <c r="E203">
        <f>SUM(C$2:C203)</f>
        <v/>
      </c>
    </row>
    <row r="204">
      <c r="A204" s="9">
        <f>IF(ISNUMBER('Test 3 visitor 130'!$E$4),IF('Test 3 visitor 130'!$E$4+202&lt;='Test 3 visitor 130'!$F$4,'Test 3 visitor 130'!$E$4+202,""),"")</f>
        <v/>
      </c>
      <c r="B204">
        <f>IF(A204="",0,IF(SUMPRODUCT((ISNUMBER('Test 3 visitor 130'!$B$8:$B$17)+ISNUMBER('Test 3 visitor 130'!$C$8:$C$17)&gt;0)*(IF(ISNUMBER('Test 3 visitor 130'!$B$8:$B$17),'Test 3 visitor 130'!$B$8:$B$17,'Test 3 visitor 130'!$E$4)&lt;=A204)*(IF(ISNUMBER('Test 3 visitor 130'!$C$8:$C$17),'Test 3 visitor 130'!$C$8:$C$17,'Test 3 visitor 130'!$F$4)&gt;=A204))&gt;0,1,0))</f>
        <v/>
      </c>
      <c r="C204">
        <f>IF(B204=0,0,IF(SUMPRODUCT((ISNUMBER('Test 3 visitor 130'!$B$8:$B$17)+ISNUMBER('Test 3 visitor 130'!$C$8:$C$17)&gt;0)*(ISNUMBER('Test 3 visitor 130'!$B$8:$B$17)*('Test 3 visitor 130'!$B$8:$B$17=A204)+ISNUMBER('Test 3 visitor 130'!$C$8:$C$17)*('Test 3 visitor 130'!$C$8:$C$17=A204)&gt;0))&gt;0,0,1))</f>
        <v/>
      </c>
      <c r="D204">
        <f>SUM(B$2:B204)</f>
        <v/>
      </c>
      <c r="E204">
        <f>SUM(C$2:C204)</f>
        <v/>
      </c>
    </row>
    <row r="205">
      <c r="A205" s="9">
        <f>IF(ISNUMBER('Test 3 visitor 130'!$E$4),IF('Test 3 visitor 130'!$E$4+203&lt;='Test 3 visitor 130'!$F$4,'Test 3 visitor 130'!$E$4+203,""),"")</f>
        <v/>
      </c>
      <c r="B205">
        <f>IF(A205="",0,IF(SUMPRODUCT((ISNUMBER('Test 3 visitor 130'!$B$8:$B$17)+ISNUMBER('Test 3 visitor 130'!$C$8:$C$17)&gt;0)*(IF(ISNUMBER('Test 3 visitor 130'!$B$8:$B$17),'Test 3 visitor 130'!$B$8:$B$17,'Test 3 visitor 130'!$E$4)&lt;=A205)*(IF(ISNUMBER('Test 3 visitor 130'!$C$8:$C$17),'Test 3 visitor 130'!$C$8:$C$17,'Test 3 visitor 130'!$F$4)&gt;=A205))&gt;0,1,0))</f>
        <v/>
      </c>
      <c r="C205">
        <f>IF(B205=0,0,IF(SUMPRODUCT((ISNUMBER('Test 3 visitor 130'!$B$8:$B$17)+ISNUMBER('Test 3 visitor 130'!$C$8:$C$17)&gt;0)*(ISNUMBER('Test 3 visitor 130'!$B$8:$B$17)*('Test 3 visitor 130'!$B$8:$B$17=A205)+ISNUMBER('Test 3 visitor 130'!$C$8:$C$17)*('Test 3 visitor 130'!$C$8:$C$17=A205)&gt;0))&gt;0,0,1))</f>
        <v/>
      </c>
      <c r="D205">
        <f>SUM(B$2:B205)</f>
        <v/>
      </c>
      <c r="E205">
        <f>SUM(C$2:C205)</f>
        <v/>
      </c>
    </row>
    <row r="206">
      <c r="A206" s="9">
        <f>IF(ISNUMBER('Test 3 visitor 130'!$E$4),IF('Test 3 visitor 130'!$E$4+204&lt;='Test 3 visitor 130'!$F$4,'Test 3 visitor 130'!$E$4+204,""),"")</f>
        <v/>
      </c>
      <c r="B206">
        <f>IF(A206="",0,IF(SUMPRODUCT((ISNUMBER('Test 3 visitor 130'!$B$8:$B$17)+ISNUMBER('Test 3 visitor 130'!$C$8:$C$17)&gt;0)*(IF(ISNUMBER('Test 3 visitor 130'!$B$8:$B$17),'Test 3 visitor 130'!$B$8:$B$17,'Test 3 visitor 130'!$E$4)&lt;=A206)*(IF(ISNUMBER('Test 3 visitor 130'!$C$8:$C$17),'Test 3 visitor 130'!$C$8:$C$17,'Test 3 visitor 130'!$F$4)&gt;=A206))&gt;0,1,0))</f>
        <v/>
      </c>
      <c r="C206">
        <f>IF(B206=0,0,IF(SUMPRODUCT((ISNUMBER('Test 3 visitor 130'!$B$8:$B$17)+ISNUMBER('Test 3 visitor 130'!$C$8:$C$17)&gt;0)*(ISNUMBER('Test 3 visitor 130'!$B$8:$B$17)*('Test 3 visitor 130'!$B$8:$B$17=A206)+ISNUMBER('Test 3 visitor 130'!$C$8:$C$17)*('Test 3 visitor 130'!$C$8:$C$17=A206)&gt;0))&gt;0,0,1))</f>
        <v/>
      </c>
      <c r="D206">
        <f>SUM(B$2:B206)</f>
        <v/>
      </c>
      <c r="E206">
        <f>SUM(C$2:C206)</f>
        <v/>
      </c>
    </row>
    <row r="207">
      <c r="A207" s="9">
        <f>IF(ISNUMBER('Test 3 visitor 130'!$E$4),IF('Test 3 visitor 130'!$E$4+205&lt;='Test 3 visitor 130'!$F$4,'Test 3 visitor 130'!$E$4+205,""),"")</f>
        <v/>
      </c>
      <c r="B207">
        <f>IF(A207="",0,IF(SUMPRODUCT((ISNUMBER('Test 3 visitor 130'!$B$8:$B$17)+ISNUMBER('Test 3 visitor 130'!$C$8:$C$17)&gt;0)*(IF(ISNUMBER('Test 3 visitor 130'!$B$8:$B$17),'Test 3 visitor 130'!$B$8:$B$17,'Test 3 visitor 130'!$E$4)&lt;=A207)*(IF(ISNUMBER('Test 3 visitor 130'!$C$8:$C$17),'Test 3 visitor 130'!$C$8:$C$17,'Test 3 visitor 130'!$F$4)&gt;=A207))&gt;0,1,0))</f>
        <v/>
      </c>
      <c r="C207">
        <f>IF(B207=0,0,IF(SUMPRODUCT((ISNUMBER('Test 3 visitor 130'!$B$8:$B$17)+ISNUMBER('Test 3 visitor 130'!$C$8:$C$17)&gt;0)*(ISNUMBER('Test 3 visitor 130'!$B$8:$B$17)*('Test 3 visitor 130'!$B$8:$B$17=A207)+ISNUMBER('Test 3 visitor 130'!$C$8:$C$17)*('Test 3 visitor 130'!$C$8:$C$17=A207)&gt;0))&gt;0,0,1))</f>
        <v/>
      </c>
      <c r="D207">
        <f>SUM(B$2:B207)</f>
        <v/>
      </c>
      <c r="E207">
        <f>SUM(C$2:C207)</f>
        <v/>
      </c>
    </row>
    <row r="208">
      <c r="A208" s="9">
        <f>IF(ISNUMBER('Test 3 visitor 130'!$E$4),IF('Test 3 visitor 130'!$E$4+206&lt;='Test 3 visitor 130'!$F$4,'Test 3 visitor 130'!$E$4+206,""),"")</f>
        <v/>
      </c>
      <c r="B208">
        <f>IF(A208="",0,IF(SUMPRODUCT((ISNUMBER('Test 3 visitor 130'!$B$8:$B$17)+ISNUMBER('Test 3 visitor 130'!$C$8:$C$17)&gt;0)*(IF(ISNUMBER('Test 3 visitor 130'!$B$8:$B$17),'Test 3 visitor 130'!$B$8:$B$17,'Test 3 visitor 130'!$E$4)&lt;=A208)*(IF(ISNUMBER('Test 3 visitor 130'!$C$8:$C$17),'Test 3 visitor 130'!$C$8:$C$17,'Test 3 visitor 130'!$F$4)&gt;=A208))&gt;0,1,0))</f>
        <v/>
      </c>
      <c r="C208">
        <f>IF(B208=0,0,IF(SUMPRODUCT((ISNUMBER('Test 3 visitor 130'!$B$8:$B$17)+ISNUMBER('Test 3 visitor 130'!$C$8:$C$17)&gt;0)*(ISNUMBER('Test 3 visitor 130'!$B$8:$B$17)*('Test 3 visitor 130'!$B$8:$B$17=A208)+ISNUMBER('Test 3 visitor 130'!$C$8:$C$17)*('Test 3 visitor 130'!$C$8:$C$17=A208)&gt;0))&gt;0,0,1))</f>
        <v/>
      </c>
      <c r="D208">
        <f>SUM(B$2:B208)</f>
        <v/>
      </c>
      <c r="E208">
        <f>SUM(C$2:C208)</f>
        <v/>
      </c>
    </row>
    <row r="209">
      <c r="A209" s="9">
        <f>IF(ISNUMBER('Test 3 visitor 130'!$E$4),IF('Test 3 visitor 130'!$E$4+207&lt;='Test 3 visitor 130'!$F$4,'Test 3 visitor 130'!$E$4+207,""),"")</f>
        <v/>
      </c>
      <c r="B209">
        <f>IF(A209="",0,IF(SUMPRODUCT((ISNUMBER('Test 3 visitor 130'!$B$8:$B$17)+ISNUMBER('Test 3 visitor 130'!$C$8:$C$17)&gt;0)*(IF(ISNUMBER('Test 3 visitor 130'!$B$8:$B$17),'Test 3 visitor 130'!$B$8:$B$17,'Test 3 visitor 130'!$E$4)&lt;=A209)*(IF(ISNUMBER('Test 3 visitor 130'!$C$8:$C$17),'Test 3 visitor 130'!$C$8:$C$17,'Test 3 visitor 130'!$F$4)&gt;=A209))&gt;0,1,0))</f>
        <v/>
      </c>
      <c r="C209">
        <f>IF(B209=0,0,IF(SUMPRODUCT((ISNUMBER('Test 3 visitor 130'!$B$8:$B$17)+ISNUMBER('Test 3 visitor 130'!$C$8:$C$17)&gt;0)*(ISNUMBER('Test 3 visitor 130'!$B$8:$B$17)*('Test 3 visitor 130'!$B$8:$B$17=A209)+ISNUMBER('Test 3 visitor 130'!$C$8:$C$17)*('Test 3 visitor 130'!$C$8:$C$17=A209)&gt;0))&gt;0,0,1))</f>
        <v/>
      </c>
      <c r="D209">
        <f>SUM(B$2:B209)</f>
        <v/>
      </c>
      <c r="E209">
        <f>SUM(C$2:C209)</f>
        <v/>
      </c>
    </row>
    <row r="210">
      <c r="A210" s="9">
        <f>IF(ISNUMBER('Test 3 visitor 130'!$E$4),IF('Test 3 visitor 130'!$E$4+208&lt;='Test 3 visitor 130'!$F$4,'Test 3 visitor 130'!$E$4+208,""),"")</f>
        <v/>
      </c>
      <c r="B210">
        <f>IF(A210="",0,IF(SUMPRODUCT((ISNUMBER('Test 3 visitor 130'!$B$8:$B$17)+ISNUMBER('Test 3 visitor 130'!$C$8:$C$17)&gt;0)*(IF(ISNUMBER('Test 3 visitor 130'!$B$8:$B$17),'Test 3 visitor 130'!$B$8:$B$17,'Test 3 visitor 130'!$E$4)&lt;=A210)*(IF(ISNUMBER('Test 3 visitor 130'!$C$8:$C$17),'Test 3 visitor 130'!$C$8:$C$17,'Test 3 visitor 130'!$F$4)&gt;=A210))&gt;0,1,0))</f>
        <v/>
      </c>
      <c r="C210">
        <f>IF(B210=0,0,IF(SUMPRODUCT((ISNUMBER('Test 3 visitor 130'!$B$8:$B$17)+ISNUMBER('Test 3 visitor 130'!$C$8:$C$17)&gt;0)*(ISNUMBER('Test 3 visitor 130'!$B$8:$B$17)*('Test 3 visitor 130'!$B$8:$B$17=A210)+ISNUMBER('Test 3 visitor 130'!$C$8:$C$17)*('Test 3 visitor 130'!$C$8:$C$17=A210)&gt;0))&gt;0,0,1))</f>
        <v/>
      </c>
      <c r="D210">
        <f>SUM(B$2:B210)</f>
        <v/>
      </c>
      <c r="E210">
        <f>SUM(C$2:C210)</f>
        <v/>
      </c>
    </row>
    <row r="211">
      <c r="A211" s="9">
        <f>IF(ISNUMBER('Test 3 visitor 130'!$E$4),IF('Test 3 visitor 130'!$E$4+209&lt;='Test 3 visitor 130'!$F$4,'Test 3 visitor 130'!$E$4+209,""),"")</f>
        <v/>
      </c>
      <c r="B211">
        <f>IF(A211="",0,IF(SUMPRODUCT((ISNUMBER('Test 3 visitor 130'!$B$8:$B$17)+ISNUMBER('Test 3 visitor 130'!$C$8:$C$17)&gt;0)*(IF(ISNUMBER('Test 3 visitor 130'!$B$8:$B$17),'Test 3 visitor 130'!$B$8:$B$17,'Test 3 visitor 130'!$E$4)&lt;=A211)*(IF(ISNUMBER('Test 3 visitor 130'!$C$8:$C$17),'Test 3 visitor 130'!$C$8:$C$17,'Test 3 visitor 130'!$F$4)&gt;=A211))&gt;0,1,0))</f>
        <v/>
      </c>
      <c r="C211">
        <f>IF(B211=0,0,IF(SUMPRODUCT((ISNUMBER('Test 3 visitor 130'!$B$8:$B$17)+ISNUMBER('Test 3 visitor 130'!$C$8:$C$17)&gt;0)*(ISNUMBER('Test 3 visitor 130'!$B$8:$B$17)*('Test 3 visitor 130'!$B$8:$B$17=A211)+ISNUMBER('Test 3 visitor 130'!$C$8:$C$17)*('Test 3 visitor 130'!$C$8:$C$17=A211)&gt;0))&gt;0,0,1))</f>
        <v/>
      </c>
      <c r="D211">
        <f>SUM(B$2:B211)</f>
        <v/>
      </c>
      <c r="E211">
        <f>SUM(C$2:C211)</f>
        <v/>
      </c>
    </row>
    <row r="212">
      <c r="A212" s="9">
        <f>IF(ISNUMBER('Test 3 visitor 130'!$E$4),IF('Test 3 visitor 130'!$E$4+210&lt;='Test 3 visitor 130'!$F$4,'Test 3 visitor 130'!$E$4+210,""),"")</f>
        <v/>
      </c>
      <c r="B212">
        <f>IF(A212="",0,IF(SUMPRODUCT((ISNUMBER('Test 3 visitor 130'!$B$8:$B$17)+ISNUMBER('Test 3 visitor 130'!$C$8:$C$17)&gt;0)*(IF(ISNUMBER('Test 3 visitor 130'!$B$8:$B$17),'Test 3 visitor 130'!$B$8:$B$17,'Test 3 visitor 130'!$E$4)&lt;=A212)*(IF(ISNUMBER('Test 3 visitor 130'!$C$8:$C$17),'Test 3 visitor 130'!$C$8:$C$17,'Test 3 visitor 130'!$F$4)&gt;=A212))&gt;0,1,0))</f>
        <v/>
      </c>
      <c r="C212">
        <f>IF(B212=0,0,IF(SUMPRODUCT((ISNUMBER('Test 3 visitor 130'!$B$8:$B$17)+ISNUMBER('Test 3 visitor 130'!$C$8:$C$17)&gt;0)*(ISNUMBER('Test 3 visitor 130'!$B$8:$B$17)*('Test 3 visitor 130'!$B$8:$B$17=A212)+ISNUMBER('Test 3 visitor 130'!$C$8:$C$17)*('Test 3 visitor 130'!$C$8:$C$17=A212)&gt;0))&gt;0,0,1))</f>
        <v/>
      </c>
      <c r="D212">
        <f>SUM(B$2:B212)</f>
        <v/>
      </c>
      <c r="E212">
        <f>SUM(C$2:C212)</f>
        <v/>
      </c>
    </row>
    <row r="213">
      <c r="A213" s="9">
        <f>IF(ISNUMBER('Test 3 visitor 130'!$E$4),IF('Test 3 visitor 130'!$E$4+211&lt;='Test 3 visitor 130'!$F$4,'Test 3 visitor 130'!$E$4+211,""),"")</f>
        <v/>
      </c>
      <c r="B213">
        <f>IF(A213="",0,IF(SUMPRODUCT((ISNUMBER('Test 3 visitor 130'!$B$8:$B$17)+ISNUMBER('Test 3 visitor 130'!$C$8:$C$17)&gt;0)*(IF(ISNUMBER('Test 3 visitor 130'!$B$8:$B$17),'Test 3 visitor 130'!$B$8:$B$17,'Test 3 visitor 130'!$E$4)&lt;=A213)*(IF(ISNUMBER('Test 3 visitor 130'!$C$8:$C$17),'Test 3 visitor 130'!$C$8:$C$17,'Test 3 visitor 130'!$F$4)&gt;=A213))&gt;0,1,0))</f>
        <v/>
      </c>
      <c r="C213">
        <f>IF(B213=0,0,IF(SUMPRODUCT((ISNUMBER('Test 3 visitor 130'!$B$8:$B$17)+ISNUMBER('Test 3 visitor 130'!$C$8:$C$17)&gt;0)*(ISNUMBER('Test 3 visitor 130'!$B$8:$B$17)*('Test 3 visitor 130'!$B$8:$B$17=A213)+ISNUMBER('Test 3 visitor 130'!$C$8:$C$17)*('Test 3 visitor 130'!$C$8:$C$17=A213)&gt;0))&gt;0,0,1))</f>
        <v/>
      </c>
      <c r="D213">
        <f>SUM(B$2:B213)</f>
        <v/>
      </c>
      <c r="E213">
        <f>SUM(C$2:C213)</f>
        <v/>
      </c>
    </row>
    <row r="214">
      <c r="A214" s="9">
        <f>IF(ISNUMBER('Test 3 visitor 130'!$E$4),IF('Test 3 visitor 130'!$E$4+212&lt;='Test 3 visitor 130'!$F$4,'Test 3 visitor 130'!$E$4+212,""),"")</f>
        <v/>
      </c>
      <c r="B214">
        <f>IF(A214="",0,IF(SUMPRODUCT((ISNUMBER('Test 3 visitor 130'!$B$8:$B$17)+ISNUMBER('Test 3 visitor 130'!$C$8:$C$17)&gt;0)*(IF(ISNUMBER('Test 3 visitor 130'!$B$8:$B$17),'Test 3 visitor 130'!$B$8:$B$17,'Test 3 visitor 130'!$E$4)&lt;=A214)*(IF(ISNUMBER('Test 3 visitor 130'!$C$8:$C$17),'Test 3 visitor 130'!$C$8:$C$17,'Test 3 visitor 130'!$F$4)&gt;=A214))&gt;0,1,0))</f>
        <v/>
      </c>
      <c r="C214">
        <f>IF(B214=0,0,IF(SUMPRODUCT((ISNUMBER('Test 3 visitor 130'!$B$8:$B$17)+ISNUMBER('Test 3 visitor 130'!$C$8:$C$17)&gt;0)*(ISNUMBER('Test 3 visitor 130'!$B$8:$B$17)*('Test 3 visitor 130'!$B$8:$B$17=A214)+ISNUMBER('Test 3 visitor 130'!$C$8:$C$17)*('Test 3 visitor 130'!$C$8:$C$17=A214)&gt;0))&gt;0,0,1))</f>
        <v/>
      </c>
      <c r="D214">
        <f>SUM(B$2:B214)</f>
        <v/>
      </c>
      <c r="E214">
        <f>SUM(C$2:C214)</f>
        <v/>
      </c>
    </row>
    <row r="215">
      <c r="A215" s="9">
        <f>IF(ISNUMBER('Test 3 visitor 130'!$E$4),IF('Test 3 visitor 130'!$E$4+213&lt;='Test 3 visitor 130'!$F$4,'Test 3 visitor 130'!$E$4+213,""),"")</f>
        <v/>
      </c>
      <c r="B215">
        <f>IF(A215="",0,IF(SUMPRODUCT((ISNUMBER('Test 3 visitor 130'!$B$8:$B$17)+ISNUMBER('Test 3 visitor 130'!$C$8:$C$17)&gt;0)*(IF(ISNUMBER('Test 3 visitor 130'!$B$8:$B$17),'Test 3 visitor 130'!$B$8:$B$17,'Test 3 visitor 130'!$E$4)&lt;=A215)*(IF(ISNUMBER('Test 3 visitor 130'!$C$8:$C$17),'Test 3 visitor 130'!$C$8:$C$17,'Test 3 visitor 130'!$F$4)&gt;=A215))&gt;0,1,0))</f>
        <v/>
      </c>
      <c r="C215">
        <f>IF(B215=0,0,IF(SUMPRODUCT((ISNUMBER('Test 3 visitor 130'!$B$8:$B$17)+ISNUMBER('Test 3 visitor 130'!$C$8:$C$17)&gt;0)*(ISNUMBER('Test 3 visitor 130'!$B$8:$B$17)*('Test 3 visitor 130'!$B$8:$B$17=A215)+ISNUMBER('Test 3 visitor 130'!$C$8:$C$17)*('Test 3 visitor 130'!$C$8:$C$17=A215)&gt;0))&gt;0,0,1))</f>
        <v/>
      </c>
      <c r="D215">
        <f>SUM(B$2:B215)</f>
        <v/>
      </c>
      <c r="E215">
        <f>SUM(C$2:C215)</f>
        <v/>
      </c>
    </row>
    <row r="216">
      <c r="A216" s="9">
        <f>IF(ISNUMBER('Test 3 visitor 130'!$E$4),IF('Test 3 visitor 130'!$E$4+214&lt;='Test 3 visitor 130'!$F$4,'Test 3 visitor 130'!$E$4+214,""),"")</f>
        <v/>
      </c>
      <c r="B216">
        <f>IF(A216="",0,IF(SUMPRODUCT((ISNUMBER('Test 3 visitor 130'!$B$8:$B$17)+ISNUMBER('Test 3 visitor 130'!$C$8:$C$17)&gt;0)*(IF(ISNUMBER('Test 3 visitor 130'!$B$8:$B$17),'Test 3 visitor 130'!$B$8:$B$17,'Test 3 visitor 130'!$E$4)&lt;=A216)*(IF(ISNUMBER('Test 3 visitor 130'!$C$8:$C$17),'Test 3 visitor 130'!$C$8:$C$17,'Test 3 visitor 130'!$F$4)&gt;=A216))&gt;0,1,0))</f>
        <v/>
      </c>
      <c r="C216">
        <f>IF(B216=0,0,IF(SUMPRODUCT((ISNUMBER('Test 3 visitor 130'!$B$8:$B$17)+ISNUMBER('Test 3 visitor 130'!$C$8:$C$17)&gt;0)*(ISNUMBER('Test 3 visitor 130'!$B$8:$B$17)*('Test 3 visitor 130'!$B$8:$B$17=A216)+ISNUMBER('Test 3 visitor 130'!$C$8:$C$17)*('Test 3 visitor 130'!$C$8:$C$17=A216)&gt;0))&gt;0,0,1))</f>
        <v/>
      </c>
      <c r="D216">
        <f>SUM(B$2:B216)</f>
        <v/>
      </c>
      <c r="E216">
        <f>SUM(C$2:C216)</f>
        <v/>
      </c>
    </row>
    <row r="217">
      <c r="A217" s="9">
        <f>IF(ISNUMBER('Test 3 visitor 130'!$E$4),IF('Test 3 visitor 130'!$E$4+215&lt;='Test 3 visitor 130'!$F$4,'Test 3 visitor 130'!$E$4+215,""),"")</f>
        <v/>
      </c>
      <c r="B217">
        <f>IF(A217="",0,IF(SUMPRODUCT((ISNUMBER('Test 3 visitor 130'!$B$8:$B$17)+ISNUMBER('Test 3 visitor 130'!$C$8:$C$17)&gt;0)*(IF(ISNUMBER('Test 3 visitor 130'!$B$8:$B$17),'Test 3 visitor 130'!$B$8:$B$17,'Test 3 visitor 130'!$E$4)&lt;=A217)*(IF(ISNUMBER('Test 3 visitor 130'!$C$8:$C$17),'Test 3 visitor 130'!$C$8:$C$17,'Test 3 visitor 130'!$F$4)&gt;=A217))&gt;0,1,0))</f>
        <v/>
      </c>
      <c r="C217">
        <f>IF(B217=0,0,IF(SUMPRODUCT((ISNUMBER('Test 3 visitor 130'!$B$8:$B$17)+ISNUMBER('Test 3 visitor 130'!$C$8:$C$17)&gt;0)*(ISNUMBER('Test 3 visitor 130'!$B$8:$B$17)*('Test 3 visitor 130'!$B$8:$B$17=A217)+ISNUMBER('Test 3 visitor 130'!$C$8:$C$17)*('Test 3 visitor 130'!$C$8:$C$17=A217)&gt;0))&gt;0,0,1))</f>
        <v/>
      </c>
      <c r="D217">
        <f>SUM(B$2:B217)</f>
        <v/>
      </c>
      <c r="E217">
        <f>SUM(C$2:C217)</f>
        <v/>
      </c>
    </row>
    <row r="218">
      <c r="A218" s="9">
        <f>IF(ISNUMBER('Test 3 visitor 130'!$E$4),IF('Test 3 visitor 130'!$E$4+216&lt;='Test 3 visitor 130'!$F$4,'Test 3 visitor 130'!$E$4+216,""),"")</f>
        <v/>
      </c>
      <c r="B218">
        <f>IF(A218="",0,IF(SUMPRODUCT((ISNUMBER('Test 3 visitor 130'!$B$8:$B$17)+ISNUMBER('Test 3 visitor 130'!$C$8:$C$17)&gt;0)*(IF(ISNUMBER('Test 3 visitor 130'!$B$8:$B$17),'Test 3 visitor 130'!$B$8:$B$17,'Test 3 visitor 130'!$E$4)&lt;=A218)*(IF(ISNUMBER('Test 3 visitor 130'!$C$8:$C$17),'Test 3 visitor 130'!$C$8:$C$17,'Test 3 visitor 130'!$F$4)&gt;=A218))&gt;0,1,0))</f>
        <v/>
      </c>
      <c r="C218">
        <f>IF(B218=0,0,IF(SUMPRODUCT((ISNUMBER('Test 3 visitor 130'!$B$8:$B$17)+ISNUMBER('Test 3 visitor 130'!$C$8:$C$17)&gt;0)*(ISNUMBER('Test 3 visitor 130'!$B$8:$B$17)*('Test 3 visitor 130'!$B$8:$B$17=A218)+ISNUMBER('Test 3 visitor 130'!$C$8:$C$17)*('Test 3 visitor 130'!$C$8:$C$17=A218)&gt;0))&gt;0,0,1))</f>
        <v/>
      </c>
      <c r="D218">
        <f>SUM(B$2:B218)</f>
        <v/>
      </c>
      <c r="E218">
        <f>SUM(C$2:C218)</f>
        <v/>
      </c>
    </row>
    <row r="219">
      <c r="A219" s="9">
        <f>IF(ISNUMBER('Test 3 visitor 130'!$E$4),IF('Test 3 visitor 130'!$E$4+217&lt;='Test 3 visitor 130'!$F$4,'Test 3 visitor 130'!$E$4+217,""),"")</f>
        <v/>
      </c>
      <c r="B219">
        <f>IF(A219="",0,IF(SUMPRODUCT((ISNUMBER('Test 3 visitor 130'!$B$8:$B$17)+ISNUMBER('Test 3 visitor 130'!$C$8:$C$17)&gt;0)*(IF(ISNUMBER('Test 3 visitor 130'!$B$8:$B$17),'Test 3 visitor 130'!$B$8:$B$17,'Test 3 visitor 130'!$E$4)&lt;=A219)*(IF(ISNUMBER('Test 3 visitor 130'!$C$8:$C$17),'Test 3 visitor 130'!$C$8:$C$17,'Test 3 visitor 130'!$F$4)&gt;=A219))&gt;0,1,0))</f>
        <v/>
      </c>
      <c r="C219">
        <f>IF(B219=0,0,IF(SUMPRODUCT((ISNUMBER('Test 3 visitor 130'!$B$8:$B$17)+ISNUMBER('Test 3 visitor 130'!$C$8:$C$17)&gt;0)*(ISNUMBER('Test 3 visitor 130'!$B$8:$B$17)*('Test 3 visitor 130'!$B$8:$B$17=A219)+ISNUMBER('Test 3 visitor 130'!$C$8:$C$17)*('Test 3 visitor 130'!$C$8:$C$17=A219)&gt;0))&gt;0,0,1))</f>
        <v/>
      </c>
      <c r="D219">
        <f>SUM(B$2:B219)</f>
        <v/>
      </c>
      <c r="E219">
        <f>SUM(C$2:C219)</f>
        <v/>
      </c>
    </row>
    <row r="220">
      <c r="A220" s="9">
        <f>IF(ISNUMBER('Test 3 visitor 130'!$E$4),IF('Test 3 visitor 130'!$E$4+218&lt;='Test 3 visitor 130'!$F$4,'Test 3 visitor 130'!$E$4+218,""),"")</f>
        <v/>
      </c>
      <c r="B220">
        <f>IF(A220="",0,IF(SUMPRODUCT((ISNUMBER('Test 3 visitor 130'!$B$8:$B$17)+ISNUMBER('Test 3 visitor 130'!$C$8:$C$17)&gt;0)*(IF(ISNUMBER('Test 3 visitor 130'!$B$8:$B$17),'Test 3 visitor 130'!$B$8:$B$17,'Test 3 visitor 130'!$E$4)&lt;=A220)*(IF(ISNUMBER('Test 3 visitor 130'!$C$8:$C$17),'Test 3 visitor 130'!$C$8:$C$17,'Test 3 visitor 130'!$F$4)&gt;=A220))&gt;0,1,0))</f>
        <v/>
      </c>
      <c r="C220">
        <f>IF(B220=0,0,IF(SUMPRODUCT((ISNUMBER('Test 3 visitor 130'!$B$8:$B$17)+ISNUMBER('Test 3 visitor 130'!$C$8:$C$17)&gt;0)*(ISNUMBER('Test 3 visitor 130'!$B$8:$B$17)*('Test 3 visitor 130'!$B$8:$B$17=A220)+ISNUMBER('Test 3 visitor 130'!$C$8:$C$17)*('Test 3 visitor 130'!$C$8:$C$17=A220)&gt;0))&gt;0,0,1))</f>
        <v/>
      </c>
      <c r="D220">
        <f>SUM(B$2:B220)</f>
        <v/>
      </c>
      <c r="E220">
        <f>SUM(C$2:C220)</f>
        <v/>
      </c>
    </row>
    <row r="221">
      <c r="A221" s="9">
        <f>IF(ISNUMBER('Test 3 visitor 130'!$E$4),IF('Test 3 visitor 130'!$E$4+219&lt;='Test 3 visitor 130'!$F$4,'Test 3 visitor 130'!$E$4+219,""),"")</f>
        <v/>
      </c>
      <c r="B221">
        <f>IF(A221="",0,IF(SUMPRODUCT((ISNUMBER('Test 3 visitor 130'!$B$8:$B$17)+ISNUMBER('Test 3 visitor 130'!$C$8:$C$17)&gt;0)*(IF(ISNUMBER('Test 3 visitor 130'!$B$8:$B$17),'Test 3 visitor 130'!$B$8:$B$17,'Test 3 visitor 130'!$E$4)&lt;=A221)*(IF(ISNUMBER('Test 3 visitor 130'!$C$8:$C$17),'Test 3 visitor 130'!$C$8:$C$17,'Test 3 visitor 130'!$F$4)&gt;=A221))&gt;0,1,0))</f>
        <v/>
      </c>
      <c r="C221">
        <f>IF(B221=0,0,IF(SUMPRODUCT((ISNUMBER('Test 3 visitor 130'!$B$8:$B$17)+ISNUMBER('Test 3 visitor 130'!$C$8:$C$17)&gt;0)*(ISNUMBER('Test 3 visitor 130'!$B$8:$B$17)*('Test 3 visitor 130'!$B$8:$B$17=A221)+ISNUMBER('Test 3 visitor 130'!$C$8:$C$17)*('Test 3 visitor 130'!$C$8:$C$17=A221)&gt;0))&gt;0,0,1))</f>
        <v/>
      </c>
      <c r="D221">
        <f>SUM(B$2:B221)</f>
        <v/>
      </c>
      <c r="E221">
        <f>SUM(C$2:C221)</f>
        <v/>
      </c>
    </row>
    <row r="222">
      <c r="A222" s="9">
        <f>IF(ISNUMBER('Test 3 visitor 130'!$E$4),IF('Test 3 visitor 130'!$E$4+220&lt;='Test 3 visitor 130'!$F$4,'Test 3 visitor 130'!$E$4+220,""),"")</f>
        <v/>
      </c>
      <c r="B222">
        <f>IF(A222="",0,IF(SUMPRODUCT((ISNUMBER('Test 3 visitor 130'!$B$8:$B$17)+ISNUMBER('Test 3 visitor 130'!$C$8:$C$17)&gt;0)*(IF(ISNUMBER('Test 3 visitor 130'!$B$8:$B$17),'Test 3 visitor 130'!$B$8:$B$17,'Test 3 visitor 130'!$E$4)&lt;=A222)*(IF(ISNUMBER('Test 3 visitor 130'!$C$8:$C$17),'Test 3 visitor 130'!$C$8:$C$17,'Test 3 visitor 130'!$F$4)&gt;=A222))&gt;0,1,0))</f>
        <v/>
      </c>
      <c r="C222">
        <f>IF(B222=0,0,IF(SUMPRODUCT((ISNUMBER('Test 3 visitor 130'!$B$8:$B$17)+ISNUMBER('Test 3 visitor 130'!$C$8:$C$17)&gt;0)*(ISNUMBER('Test 3 visitor 130'!$B$8:$B$17)*('Test 3 visitor 130'!$B$8:$B$17=A222)+ISNUMBER('Test 3 visitor 130'!$C$8:$C$17)*('Test 3 visitor 130'!$C$8:$C$17=A222)&gt;0))&gt;0,0,1))</f>
        <v/>
      </c>
      <c r="D222">
        <f>SUM(B$2:B222)</f>
        <v/>
      </c>
      <c r="E222">
        <f>SUM(C$2:C222)</f>
        <v/>
      </c>
    </row>
    <row r="223">
      <c r="A223" s="9">
        <f>IF(ISNUMBER('Test 3 visitor 130'!$E$4),IF('Test 3 visitor 130'!$E$4+221&lt;='Test 3 visitor 130'!$F$4,'Test 3 visitor 130'!$E$4+221,""),"")</f>
        <v/>
      </c>
      <c r="B223">
        <f>IF(A223="",0,IF(SUMPRODUCT((ISNUMBER('Test 3 visitor 130'!$B$8:$B$17)+ISNUMBER('Test 3 visitor 130'!$C$8:$C$17)&gt;0)*(IF(ISNUMBER('Test 3 visitor 130'!$B$8:$B$17),'Test 3 visitor 130'!$B$8:$B$17,'Test 3 visitor 130'!$E$4)&lt;=A223)*(IF(ISNUMBER('Test 3 visitor 130'!$C$8:$C$17),'Test 3 visitor 130'!$C$8:$C$17,'Test 3 visitor 130'!$F$4)&gt;=A223))&gt;0,1,0))</f>
        <v/>
      </c>
      <c r="C223">
        <f>IF(B223=0,0,IF(SUMPRODUCT((ISNUMBER('Test 3 visitor 130'!$B$8:$B$17)+ISNUMBER('Test 3 visitor 130'!$C$8:$C$17)&gt;0)*(ISNUMBER('Test 3 visitor 130'!$B$8:$B$17)*('Test 3 visitor 130'!$B$8:$B$17=A223)+ISNUMBER('Test 3 visitor 130'!$C$8:$C$17)*('Test 3 visitor 130'!$C$8:$C$17=A223)&gt;0))&gt;0,0,1))</f>
        <v/>
      </c>
      <c r="D223">
        <f>SUM(B$2:B223)</f>
        <v/>
      </c>
      <c r="E223">
        <f>SUM(C$2:C223)</f>
        <v/>
      </c>
    </row>
    <row r="224">
      <c r="A224" s="9">
        <f>IF(ISNUMBER('Test 3 visitor 130'!$E$4),IF('Test 3 visitor 130'!$E$4+222&lt;='Test 3 visitor 130'!$F$4,'Test 3 visitor 130'!$E$4+222,""),"")</f>
        <v/>
      </c>
      <c r="B224">
        <f>IF(A224="",0,IF(SUMPRODUCT((ISNUMBER('Test 3 visitor 130'!$B$8:$B$17)+ISNUMBER('Test 3 visitor 130'!$C$8:$C$17)&gt;0)*(IF(ISNUMBER('Test 3 visitor 130'!$B$8:$B$17),'Test 3 visitor 130'!$B$8:$B$17,'Test 3 visitor 130'!$E$4)&lt;=A224)*(IF(ISNUMBER('Test 3 visitor 130'!$C$8:$C$17),'Test 3 visitor 130'!$C$8:$C$17,'Test 3 visitor 130'!$F$4)&gt;=A224))&gt;0,1,0))</f>
        <v/>
      </c>
      <c r="C224">
        <f>IF(B224=0,0,IF(SUMPRODUCT((ISNUMBER('Test 3 visitor 130'!$B$8:$B$17)+ISNUMBER('Test 3 visitor 130'!$C$8:$C$17)&gt;0)*(ISNUMBER('Test 3 visitor 130'!$B$8:$B$17)*('Test 3 visitor 130'!$B$8:$B$17=A224)+ISNUMBER('Test 3 visitor 130'!$C$8:$C$17)*('Test 3 visitor 130'!$C$8:$C$17=A224)&gt;0))&gt;0,0,1))</f>
        <v/>
      </c>
      <c r="D224">
        <f>SUM(B$2:B224)</f>
        <v/>
      </c>
      <c r="E224">
        <f>SUM(C$2:C224)</f>
        <v/>
      </c>
    </row>
    <row r="225">
      <c r="A225" s="9">
        <f>IF(ISNUMBER('Test 3 visitor 130'!$E$4),IF('Test 3 visitor 130'!$E$4+223&lt;='Test 3 visitor 130'!$F$4,'Test 3 visitor 130'!$E$4+223,""),"")</f>
        <v/>
      </c>
      <c r="B225">
        <f>IF(A225="",0,IF(SUMPRODUCT((ISNUMBER('Test 3 visitor 130'!$B$8:$B$17)+ISNUMBER('Test 3 visitor 130'!$C$8:$C$17)&gt;0)*(IF(ISNUMBER('Test 3 visitor 130'!$B$8:$B$17),'Test 3 visitor 130'!$B$8:$B$17,'Test 3 visitor 130'!$E$4)&lt;=A225)*(IF(ISNUMBER('Test 3 visitor 130'!$C$8:$C$17),'Test 3 visitor 130'!$C$8:$C$17,'Test 3 visitor 130'!$F$4)&gt;=A225))&gt;0,1,0))</f>
        <v/>
      </c>
      <c r="C225">
        <f>IF(B225=0,0,IF(SUMPRODUCT((ISNUMBER('Test 3 visitor 130'!$B$8:$B$17)+ISNUMBER('Test 3 visitor 130'!$C$8:$C$17)&gt;0)*(ISNUMBER('Test 3 visitor 130'!$B$8:$B$17)*('Test 3 visitor 130'!$B$8:$B$17=A225)+ISNUMBER('Test 3 visitor 130'!$C$8:$C$17)*('Test 3 visitor 130'!$C$8:$C$17=A225)&gt;0))&gt;0,0,1))</f>
        <v/>
      </c>
      <c r="D225">
        <f>SUM(B$2:B225)</f>
        <v/>
      </c>
      <c r="E225">
        <f>SUM(C$2:C225)</f>
        <v/>
      </c>
    </row>
    <row r="226">
      <c r="A226" s="9">
        <f>IF(ISNUMBER('Test 3 visitor 130'!$E$4),IF('Test 3 visitor 130'!$E$4+224&lt;='Test 3 visitor 130'!$F$4,'Test 3 visitor 130'!$E$4+224,""),"")</f>
        <v/>
      </c>
      <c r="B226">
        <f>IF(A226="",0,IF(SUMPRODUCT((ISNUMBER('Test 3 visitor 130'!$B$8:$B$17)+ISNUMBER('Test 3 visitor 130'!$C$8:$C$17)&gt;0)*(IF(ISNUMBER('Test 3 visitor 130'!$B$8:$B$17),'Test 3 visitor 130'!$B$8:$B$17,'Test 3 visitor 130'!$E$4)&lt;=A226)*(IF(ISNUMBER('Test 3 visitor 130'!$C$8:$C$17),'Test 3 visitor 130'!$C$8:$C$17,'Test 3 visitor 130'!$F$4)&gt;=A226))&gt;0,1,0))</f>
        <v/>
      </c>
      <c r="C226">
        <f>IF(B226=0,0,IF(SUMPRODUCT((ISNUMBER('Test 3 visitor 130'!$B$8:$B$17)+ISNUMBER('Test 3 visitor 130'!$C$8:$C$17)&gt;0)*(ISNUMBER('Test 3 visitor 130'!$B$8:$B$17)*('Test 3 visitor 130'!$B$8:$B$17=A226)+ISNUMBER('Test 3 visitor 130'!$C$8:$C$17)*('Test 3 visitor 130'!$C$8:$C$17=A226)&gt;0))&gt;0,0,1))</f>
        <v/>
      </c>
      <c r="D226">
        <f>SUM(B$2:B226)</f>
        <v/>
      </c>
      <c r="E226">
        <f>SUM(C$2:C226)</f>
        <v/>
      </c>
    </row>
    <row r="227">
      <c r="A227" s="9">
        <f>IF(ISNUMBER('Test 3 visitor 130'!$E$4),IF('Test 3 visitor 130'!$E$4+225&lt;='Test 3 visitor 130'!$F$4,'Test 3 visitor 130'!$E$4+225,""),"")</f>
        <v/>
      </c>
      <c r="B227">
        <f>IF(A227="",0,IF(SUMPRODUCT((ISNUMBER('Test 3 visitor 130'!$B$8:$B$17)+ISNUMBER('Test 3 visitor 130'!$C$8:$C$17)&gt;0)*(IF(ISNUMBER('Test 3 visitor 130'!$B$8:$B$17),'Test 3 visitor 130'!$B$8:$B$17,'Test 3 visitor 130'!$E$4)&lt;=A227)*(IF(ISNUMBER('Test 3 visitor 130'!$C$8:$C$17),'Test 3 visitor 130'!$C$8:$C$17,'Test 3 visitor 130'!$F$4)&gt;=A227))&gt;0,1,0))</f>
        <v/>
      </c>
      <c r="C227">
        <f>IF(B227=0,0,IF(SUMPRODUCT((ISNUMBER('Test 3 visitor 130'!$B$8:$B$17)+ISNUMBER('Test 3 visitor 130'!$C$8:$C$17)&gt;0)*(ISNUMBER('Test 3 visitor 130'!$B$8:$B$17)*('Test 3 visitor 130'!$B$8:$B$17=A227)+ISNUMBER('Test 3 visitor 130'!$C$8:$C$17)*('Test 3 visitor 130'!$C$8:$C$17=A227)&gt;0))&gt;0,0,1))</f>
        <v/>
      </c>
      <c r="D227">
        <f>SUM(B$2:B227)</f>
        <v/>
      </c>
      <c r="E227">
        <f>SUM(C$2:C227)</f>
        <v/>
      </c>
    </row>
    <row r="228">
      <c r="A228" s="9">
        <f>IF(ISNUMBER('Test 3 visitor 130'!$E$4),IF('Test 3 visitor 130'!$E$4+226&lt;='Test 3 visitor 130'!$F$4,'Test 3 visitor 130'!$E$4+226,""),"")</f>
        <v/>
      </c>
      <c r="B228">
        <f>IF(A228="",0,IF(SUMPRODUCT((ISNUMBER('Test 3 visitor 130'!$B$8:$B$17)+ISNUMBER('Test 3 visitor 130'!$C$8:$C$17)&gt;0)*(IF(ISNUMBER('Test 3 visitor 130'!$B$8:$B$17),'Test 3 visitor 130'!$B$8:$B$17,'Test 3 visitor 130'!$E$4)&lt;=A228)*(IF(ISNUMBER('Test 3 visitor 130'!$C$8:$C$17),'Test 3 visitor 130'!$C$8:$C$17,'Test 3 visitor 130'!$F$4)&gt;=A228))&gt;0,1,0))</f>
        <v/>
      </c>
      <c r="C228">
        <f>IF(B228=0,0,IF(SUMPRODUCT((ISNUMBER('Test 3 visitor 130'!$B$8:$B$17)+ISNUMBER('Test 3 visitor 130'!$C$8:$C$17)&gt;0)*(ISNUMBER('Test 3 visitor 130'!$B$8:$B$17)*('Test 3 visitor 130'!$B$8:$B$17=A228)+ISNUMBER('Test 3 visitor 130'!$C$8:$C$17)*('Test 3 visitor 130'!$C$8:$C$17=A228)&gt;0))&gt;0,0,1))</f>
        <v/>
      </c>
      <c r="D228">
        <f>SUM(B$2:B228)</f>
        <v/>
      </c>
      <c r="E228">
        <f>SUM(C$2:C228)</f>
        <v/>
      </c>
    </row>
    <row r="229">
      <c r="A229" s="9">
        <f>IF(ISNUMBER('Test 3 visitor 130'!$E$4),IF('Test 3 visitor 130'!$E$4+227&lt;='Test 3 visitor 130'!$F$4,'Test 3 visitor 130'!$E$4+227,""),"")</f>
        <v/>
      </c>
      <c r="B229">
        <f>IF(A229="",0,IF(SUMPRODUCT((ISNUMBER('Test 3 visitor 130'!$B$8:$B$17)+ISNUMBER('Test 3 visitor 130'!$C$8:$C$17)&gt;0)*(IF(ISNUMBER('Test 3 visitor 130'!$B$8:$B$17),'Test 3 visitor 130'!$B$8:$B$17,'Test 3 visitor 130'!$E$4)&lt;=A229)*(IF(ISNUMBER('Test 3 visitor 130'!$C$8:$C$17),'Test 3 visitor 130'!$C$8:$C$17,'Test 3 visitor 130'!$F$4)&gt;=A229))&gt;0,1,0))</f>
        <v/>
      </c>
      <c r="C229">
        <f>IF(B229=0,0,IF(SUMPRODUCT((ISNUMBER('Test 3 visitor 130'!$B$8:$B$17)+ISNUMBER('Test 3 visitor 130'!$C$8:$C$17)&gt;0)*(ISNUMBER('Test 3 visitor 130'!$B$8:$B$17)*('Test 3 visitor 130'!$B$8:$B$17=A229)+ISNUMBER('Test 3 visitor 130'!$C$8:$C$17)*('Test 3 visitor 130'!$C$8:$C$17=A229)&gt;0))&gt;0,0,1))</f>
        <v/>
      </c>
      <c r="D229">
        <f>SUM(B$2:B229)</f>
        <v/>
      </c>
      <c r="E229">
        <f>SUM(C$2:C229)</f>
        <v/>
      </c>
    </row>
    <row r="230">
      <c r="A230" s="9">
        <f>IF(ISNUMBER('Test 3 visitor 130'!$E$4),IF('Test 3 visitor 130'!$E$4+228&lt;='Test 3 visitor 130'!$F$4,'Test 3 visitor 130'!$E$4+228,""),"")</f>
        <v/>
      </c>
      <c r="B230">
        <f>IF(A230="",0,IF(SUMPRODUCT((ISNUMBER('Test 3 visitor 130'!$B$8:$B$17)+ISNUMBER('Test 3 visitor 130'!$C$8:$C$17)&gt;0)*(IF(ISNUMBER('Test 3 visitor 130'!$B$8:$B$17),'Test 3 visitor 130'!$B$8:$B$17,'Test 3 visitor 130'!$E$4)&lt;=A230)*(IF(ISNUMBER('Test 3 visitor 130'!$C$8:$C$17),'Test 3 visitor 130'!$C$8:$C$17,'Test 3 visitor 130'!$F$4)&gt;=A230))&gt;0,1,0))</f>
        <v/>
      </c>
      <c r="C230">
        <f>IF(B230=0,0,IF(SUMPRODUCT((ISNUMBER('Test 3 visitor 130'!$B$8:$B$17)+ISNUMBER('Test 3 visitor 130'!$C$8:$C$17)&gt;0)*(ISNUMBER('Test 3 visitor 130'!$B$8:$B$17)*('Test 3 visitor 130'!$B$8:$B$17=A230)+ISNUMBER('Test 3 visitor 130'!$C$8:$C$17)*('Test 3 visitor 130'!$C$8:$C$17=A230)&gt;0))&gt;0,0,1))</f>
        <v/>
      </c>
      <c r="D230">
        <f>SUM(B$2:B230)</f>
        <v/>
      </c>
      <c r="E230">
        <f>SUM(C$2:C230)</f>
        <v/>
      </c>
    </row>
    <row r="231">
      <c r="A231" s="9">
        <f>IF(ISNUMBER('Test 3 visitor 130'!$E$4),IF('Test 3 visitor 130'!$E$4+229&lt;='Test 3 visitor 130'!$F$4,'Test 3 visitor 130'!$E$4+229,""),"")</f>
        <v/>
      </c>
      <c r="B231">
        <f>IF(A231="",0,IF(SUMPRODUCT((ISNUMBER('Test 3 visitor 130'!$B$8:$B$17)+ISNUMBER('Test 3 visitor 130'!$C$8:$C$17)&gt;0)*(IF(ISNUMBER('Test 3 visitor 130'!$B$8:$B$17),'Test 3 visitor 130'!$B$8:$B$17,'Test 3 visitor 130'!$E$4)&lt;=A231)*(IF(ISNUMBER('Test 3 visitor 130'!$C$8:$C$17),'Test 3 visitor 130'!$C$8:$C$17,'Test 3 visitor 130'!$F$4)&gt;=A231))&gt;0,1,0))</f>
        <v/>
      </c>
      <c r="C231">
        <f>IF(B231=0,0,IF(SUMPRODUCT((ISNUMBER('Test 3 visitor 130'!$B$8:$B$17)+ISNUMBER('Test 3 visitor 130'!$C$8:$C$17)&gt;0)*(ISNUMBER('Test 3 visitor 130'!$B$8:$B$17)*('Test 3 visitor 130'!$B$8:$B$17=A231)+ISNUMBER('Test 3 visitor 130'!$C$8:$C$17)*('Test 3 visitor 130'!$C$8:$C$17=A231)&gt;0))&gt;0,0,1))</f>
        <v/>
      </c>
      <c r="D231">
        <f>SUM(B$2:B231)</f>
        <v/>
      </c>
      <c r="E231">
        <f>SUM(C$2:C231)</f>
        <v/>
      </c>
    </row>
    <row r="232">
      <c r="A232" s="9">
        <f>IF(ISNUMBER('Test 3 visitor 130'!$E$4),IF('Test 3 visitor 130'!$E$4+230&lt;='Test 3 visitor 130'!$F$4,'Test 3 visitor 130'!$E$4+230,""),"")</f>
        <v/>
      </c>
      <c r="B232">
        <f>IF(A232="",0,IF(SUMPRODUCT((ISNUMBER('Test 3 visitor 130'!$B$8:$B$17)+ISNUMBER('Test 3 visitor 130'!$C$8:$C$17)&gt;0)*(IF(ISNUMBER('Test 3 visitor 130'!$B$8:$B$17),'Test 3 visitor 130'!$B$8:$B$17,'Test 3 visitor 130'!$E$4)&lt;=A232)*(IF(ISNUMBER('Test 3 visitor 130'!$C$8:$C$17),'Test 3 visitor 130'!$C$8:$C$17,'Test 3 visitor 130'!$F$4)&gt;=A232))&gt;0,1,0))</f>
        <v/>
      </c>
      <c r="C232">
        <f>IF(B232=0,0,IF(SUMPRODUCT((ISNUMBER('Test 3 visitor 130'!$B$8:$B$17)+ISNUMBER('Test 3 visitor 130'!$C$8:$C$17)&gt;0)*(ISNUMBER('Test 3 visitor 130'!$B$8:$B$17)*('Test 3 visitor 130'!$B$8:$B$17=A232)+ISNUMBER('Test 3 visitor 130'!$C$8:$C$17)*('Test 3 visitor 130'!$C$8:$C$17=A232)&gt;0))&gt;0,0,1))</f>
        <v/>
      </c>
      <c r="D232">
        <f>SUM(B$2:B232)</f>
        <v/>
      </c>
      <c r="E232">
        <f>SUM(C$2:C232)</f>
        <v/>
      </c>
    </row>
    <row r="233">
      <c r="A233" s="9">
        <f>IF(ISNUMBER('Test 3 visitor 130'!$E$4),IF('Test 3 visitor 130'!$E$4+231&lt;='Test 3 visitor 130'!$F$4,'Test 3 visitor 130'!$E$4+231,""),"")</f>
        <v/>
      </c>
      <c r="B233">
        <f>IF(A233="",0,IF(SUMPRODUCT((ISNUMBER('Test 3 visitor 130'!$B$8:$B$17)+ISNUMBER('Test 3 visitor 130'!$C$8:$C$17)&gt;0)*(IF(ISNUMBER('Test 3 visitor 130'!$B$8:$B$17),'Test 3 visitor 130'!$B$8:$B$17,'Test 3 visitor 130'!$E$4)&lt;=A233)*(IF(ISNUMBER('Test 3 visitor 130'!$C$8:$C$17),'Test 3 visitor 130'!$C$8:$C$17,'Test 3 visitor 130'!$F$4)&gt;=A233))&gt;0,1,0))</f>
        <v/>
      </c>
      <c r="C233">
        <f>IF(B233=0,0,IF(SUMPRODUCT((ISNUMBER('Test 3 visitor 130'!$B$8:$B$17)+ISNUMBER('Test 3 visitor 130'!$C$8:$C$17)&gt;0)*(ISNUMBER('Test 3 visitor 130'!$B$8:$B$17)*('Test 3 visitor 130'!$B$8:$B$17=A233)+ISNUMBER('Test 3 visitor 130'!$C$8:$C$17)*('Test 3 visitor 130'!$C$8:$C$17=A233)&gt;0))&gt;0,0,1))</f>
        <v/>
      </c>
      <c r="D233">
        <f>SUM(B$2:B233)</f>
        <v/>
      </c>
      <c r="E233">
        <f>SUM(C$2:C233)</f>
        <v/>
      </c>
    </row>
    <row r="234">
      <c r="A234" s="9">
        <f>IF(ISNUMBER('Test 3 visitor 130'!$E$4),IF('Test 3 visitor 130'!$E$4+232&lt;='Test 3 visitor 130'!$F$4,'Test 3 visitor 130'!$E$4+232,""),"")</f>
        <v/>
      </c>
      <c r="B234">
        <f>IF(A234="",0,IF(SUMPRODUCT((ISNUMBER('Test 3 visitor 130'!$B$8:$B$17)+ISNUMBER('Test 3 visitor 130'!$C$8:$C$17)&gt;0)*(IF(ISNUMBER('Test 3 visitor 130'!$B$8:$B$17),'Test 3 visitor 130'!$B$8:$B$17,'Test 3 visitor 130'!$E$4)&lt;=A234)*(IF(ISNUMBER('Test 3 visitor 130'!$C$8:$C$17),'Test 3 visitor 130'!$C$8:$C$17,'Test 3 visitor 130'!$F$4)&gt;=A234))&gt;0,1,0))</f>
        <v/>
      </c>
      <c r="C234">
        <f>IF(B234=0,0,IF(SUMPRODUCT((ISNUMBER('Test 3 visitor 130'!$B$8:$B$17)+ISNUMBER('Test 3 visitor 130'!$C$8:$C$17)&gt;0)*(ISNUMBER('Test 3 visitor 130'!$B$8:$B$17)*('Test 3 visitor 130'!$B$8:$B$17=A234)+ISNUMBER('Test 3 visitor 130'!$C$8:$C$17)*('Test 3 visitor 130'!$C$8:$C$17=A234)&gt;0))&gt;0,0,1))</f>
        <v/>
      </c>
      <c r="D234">
        <f>SUM(B$2:B234)</f>
        <v/>
      </c>
      <c r="E234">
        <f>SUM(C$2:C234)</f>
        <v/>
      </c>
    </row>
    <row r="235">
      <c r="A235" s="9">
        <f>IF(ISNUMBER('Test 3 visitor 130'!$E$4),IF('Test 3 visitor 130'!$E$4+233&lt;='Test 3 visitor 130'!$F$4,'Test 3 visitor 130'!$E$4+233,""),"")</f>
        <v/>
      </c>
      <c r="B235">
        <f>IF(A235="",0,IF(SUMPRODUCT((ISNUMBER('Test 3 visitor 130'!$B$8:$B$17)+ISNUMBER('Test 3 visitor 130'!$C$8:$C$17)&gt;0)*(IF(ISNUMBER('Test 3 visitor 130'!$B$8:$B$17),'Test 3 visitor 130'!$B$8:$B$17,'Test 3 visitor 130'!$E$4)&lt;=A235)*(IF(ISNUMBER('Test 3 visitor 130'!$C$8:$C$17),'Test 3 visitor 130'!$C$8:$C$17,'Test 3 visitor 130'!$F$4)&gt;=A235))&gt;0,1,0))</f>
        <v/>
      </c>
      <c r="C235">
        <f>IF(B235=0,0,IF(SUMPRODUCT((ISNUMBER('Test 3 visitor 130'!$B$8:$B$17)+ISNUMBER('Test 3 visitor 130'!$C$8:$C$17)&gt;0)*(ISNUMBER('Test 3 visitor 130'!$B$8:$B$17)*('Test 3 visitor 130'!$B$8:$B$17=A235)+ISNUMBER('Test 3 visitor 130'!$C$8:$C$17)*('Test 3 visitor 130'!$C$8:$C$17=A235)&gt;0))&gt;0,0,1))</f>
        <v/>
      </c>
      <c r="D235">
        <f>SUM(B$2:B235)</f>
        <v/>
      </c>
      <c r="E235">
        <f>SUM(C$2:C235)</f>
        <v/>
      </c>
    </row>
    <row r="236">
      <c r="A236" s="9">
        <f>IF(ISNUMBER('Test 3 visitor 130'!$E$4),IF('Test 3 visitor 130'!$E$4+234&lt;='Test 3 visitor 130'!$F$4,'Test 3 visitor 130'!$E$4+234,""),"")</f>
        <v/>
      </c>
      <c r="B236">
        <f>IF(A236="",0,IF(SUMPRODUCT((ISNUMBER('Test 3 visitor 130'!$B$8:$B$17)+ISNUMBER('Test 3 visitor 130'!$C$8:$C$17)&gt;0)*(IF(ISNUMBER('Test 3 visitor 130'!$B$8:$B$17),'Test 3 visitor 130'!$B$8:$B$17,'Test 3 visitor 130'!$E$4)&lt;=A236)*(IF(ISNUMBER('Test 3 visitor 130'!$C$8:$C$17),'Test 3 visitor 130'!$C$8:$C$17,'Test 3 visitor 130'!$F$4)&gt;=A236))&gt;0,1,0))</f>
        <v/>
      </c>
      <c r="C236">
        <f>IF(B236=0,0,IF(SUMPRODUCT((ISNUMBER('Test 3 visitor 130'!$B$8:$B$17)+ISNUMBER('Test 3 visitor 130'!$C$8:$C$17)&gt;0)*(ISNUMBER('Test 3 visitor 130'!$B$8:$B$17)*('Test 3 visitor 130'!$B$8:$B$17=A236)+ISNUMBER('Test 3 visitor 130'!$C$8:$C$17)*('Test 3 visitor 130'!$C$8:$C$17=A236)&gt;0))&gt;0,0,1))</f>
        <v/>
      </c>
      <c r="D236">
        <f>SUM(B$2:B236)</f>
        <v/>
      </c>
      <c r="E236">
        <f>SUM(C$2:C236)</f>
        <v/>
      </c>
    </row>
    <row r="237">
      <c r="A237" s="9">
        <f>IF(ISNUMBER('Test 3 visitor 130'!$E$4),IF('Test 3 visitor 130'!$E$4+235&lt;='Test 3 visitor 130'!$F$4,'Test 3 visitor 130'!$E$4+235,""),"")</f>
        <v/>
      </c>
      <c r="B237">
        <f>IF(A237="",0,IF(SUMPRODUCT((ISNUMBER('Test 3 visitor 130'!$B$8:$B$17)+ISNUMBER('Test 3 visitor 130'!$C$8:$C$17)&gt;0)*(IF(ISNUMBER('Test 3 visitor 130'!$B$8:$B$17),'Test 3 visitor 130'!$B$8:$B$17,'Test 3 visitor 130'!$E$4)&lt;=A237)*(IF(ISNUMBER('Test 3 visitor 130'!$C$8:$C$17),'Test 3 visitor 130'!$C$8:$C$17,'Test 3 visitor 130'!$F$4)&gt;=A237))&gt;0,1,0))</f>
        <v/>
      </c>
      <c r="C237">
        <f>IF(B237=0,0,IF(SUMPRODUCT((ISNUMBER('Test 3 visitor 130'!$B$8:$B$17)+ISNUMBER('Test 3 visitor 130'!$C$8:$C$17)&gt;0)*(ISNUMBER('Test 3 visitor 130'!$B$8:$B$17)*('Test 3 visitor 130'!$B$8:$B$17=A237)+ISNUMBER('Test 3 visitor 130'!$C$8:$C$17)*('Test 3 visitor 130'!$C$8:$C$17=A237)&gt;0))&gt;0,0,1))</f>
        <v/>
      </c>
      <c r="D237">
        <f>SUM(B$2:B237)</f>
        <v/>
      </c>
      <c r="E237">
        <f>SUM(C$2:C237)</f>
        <v/>
      </c>
    </row>
    <row r="238">
      <c r="A238" s="9">
        <f>IF(ISNUMBER('Test 3 visitor 130'!$E$4),IF('Test 3 visitor 130'!$E$4+236&lt;='Test 3 visitor 130'!$F$4,'Test 3 visitor 130'!$E$4+236,""),"")</f>
        <v/>
      </c>
      <c r="B238">
        <f>IF(A238="",0,IF(SUMPRODUCT((ISNUMBER('Test 3 visitor 130'!$B$8:$B$17)+ISNUMBER('Test 3 visitor 130'!$C$8:$C$17)&gt;0)*(IF(ISNUMBER('Test 3 visitor 130'!$B$8:$B$17),'Test 3 visitor 130'!$B$8:$B$17,'Test 3 visitor 130'!$E$4)&lt;=A238)*(IF(ISNUMBER('Test 3 visitor 130'!$C$8:$C$17),'Test 3 visitor 130'!$C$8:$C$17,'Test 3 visitor 130'!$F$4)&gt;=A238))&gt;0,1,0))</f>
        <v/>
      </c>
      <c r="C238">
        <f>IF(B238=0,0,IF(SUMPRODUCT((ISNUMBER('Test 3 visitor 130'!$B$8:$B$17)+ISNUMBER('Test 3 visitor 130'!$C$8:$C$17)&gt;0)*(ISNUMBER('Test 3 visitor 130'!$B$8:$B$17)*('Test 3 visitor 130'!$B$8:$B$17=A238)+ISNUMBER('Test 3 visitor 130'!$C$8:$C$17)*('Test 3 visitor 130'!$C$8:$C$17=A238)&gt;0))&gt;0,0,1))</f>
        <v/>
      </c>
      <c r="D238">
        <f>SUM(B$2:B238)</f>
        <v/>
      </c>
      <c r="E238">
        <f>SUM(C$2:C238)</f>
        <v/>
      </c>
    </row>
    <row r="239">
      <c r="A239" s="9">
        <f>IF(ISNUMBER('Test 3 visitor 130'!$E$4),IF('Test 3 visitor 130'!$E$4+237&lt;='Test 3 visitor 130'!$F$4,'Test 3 visitor 130'!$E$4+237,""),"")</f>
        <v/>
      </c>
      <c r="B239">
        <f>IF(A239="",0,IF(SUMPRODUCT((ISNUMBER('Test 3 visitor 130'!$B$8:$B$17)+ISNUMBER('Test 3 visitor 130'!$C$8:$C$17)&gt;0)*(IF(ISNUMBER('Test 3 visitor 130'!$B$8:$B$17),'Test 3 visitor 130'!$B$8:$B$17,'Test 3 visitor 130'!$E$4)&lt;=A239)*(IF(ISNUMBER('Test 3 visitor 130'!$C$8:$C$17),'Test 3 visitor 130'!$C$8:$C$17,'Test 3 visitor 130'!$F$4)&gt;=A239))&gt;0,1,0))</f>
        <v/>
      </c>
      <c r="C239">
        <f>IF(B239=0,0,IF(SUMPRODUCT((ISNUMBER('Test 3 visitor 130'!$B$8:$B$17)+ISNUMBER('Test 3 visitor 130'!$C$8:$C$17)&gt;0)*(ISNUMBER('Test 3 visitor 130'!$B$8:$B$17)*('Test 3 visitor 130'!$B$8:$B$17=A239)+ISNUMBER('Test 3 visitor 130'!$C$8:$C$17)*('Test 3 visitor 130'!$C$8:$C$17=A239)&gt;0))&gt;0,0,1))</f>
        <v/>
      </c>
      <c r="D239">
        <f>SUM(B$2:B239)</f>
        <v/>
      </c>
      <c r="E239">
        <f>SUM(C$2:C239)</f>
        <v/>
      </c>
    </row>
    <row r="240">
      <c r="A240" s="9">
        <f>IF(ISNUMBER('Test 3 visitor 130'!$E$4),IF('Test 3 visitor 130'!$E$4+238&lt;='Test 3 visitor 130'!$F$4,'Test 3 visitor 130'!$E$4+238,""),"")</f>
        <v/>
      </c>
      <c r="B240">
        <f>IF(A240="",0,IF(SUMPRODUCT((ISNUMBER('Test 3 visitor 130'!$B$8:$B$17)+ISNUMBER('Test 3 visitor 130'!$C$8:$C$17)&gt;0)*(IF(ISNUMBER('Test 3 visitor 130'!$B$8:$B$17),'Test 3 visitor 130'!$B$8:$B$17,'Test 3 visitor 130'!$E$4)&lt;=A240)*(IF(ISNUMBER('Test 3 visitor 130'!$C$8:$C$17),'Test 3 visitor 130'!$C$8:$C$17,'Test 3 visitor 130'!$F$4)&gt;=A240))&gt;0,1,0))</f>
        <v/>
      </c>
      <c r="C240">
        <f>IF(B240=0,0,IF(SUMPRODUCT((ISNUMBER('Test 3 visitor 130'!$B$8:$B$17)+ISNUMBER('Test 3 visitor 130'!$C$8:$C$17)&gt;0)*(ISNUMBER('Test 3 visitor 130'!$B$8:$B$17)*('Test 3 visitor 130'!$B$8:$B$17=A240)+ISNUMBER('Test 3 visitor 130'!$C$8:$C$17)*('Test 3 visitor 130'!$C$8:$C$17=A240)&gt;0))&gt;0,0,1))</f>
        <v/>
      </c>
      <c r="D240">
        <f>SUM(B$2:B240)</f>
        <v/>
      </c>
      <c r="E240">
        <f>SUM(C$2:C240)</f>
        <v/>
      </c>
    </row>
    <row r="241">
      <c r="A241" s="9">
        <f>IF(ISNUMBER('Test 3 visitor 130'!$E$4),IF('Test 3 visitor 130'!$E$4+239&lt;='Test 3 visitor 130'!$F$4,'Test 3 visitor 130'!$E$4+239,""),"")</f>
        <v/>
      </c>
      <c r="B241">
        <f>IF(A241="",0,IF(SUMPRODUCT((ISNUMBER('Test 3 visitor 130'!$B$8:$B$17)+ISNUMBER('Test 3 visitor 130'!$C$8:$C$17)&gt;0)*(IF(ISNUMBER('Test 3 visitor 130'!$B$8:$B$17),'Test 3 visitor 130'!$B$8:$B$17,'Test 3 visitor 130'!$E$4)&lt;=A241)*(IF(ISNUMBER('Test 3 visitor 130'!$C$8:$C$17),'Test 3 visitor 130'!$C$8:$C$17,'Test 3 visitor 130'!$F$4)&gt;=A241))&gt;0,1,0))</f>
        <v/>
      </c>
      <c r="C241">
        <f>IF(B241=0,0,IF(SUMPRODUCT((ISNUMBER('Test 3 visitor 130'!$B$8:$B$17)+ISNUMBER('Test 3 visitor 130'!$C$8:$C$17)&gt;0)*(ISNUMBER('Test 3 visitor 130'!$B$8:$B$17)*('Test 3 visitor 130'!$B$8:$B$17=A241)+ISNUMBER('Test 3 visitor 130'!$C$8:$C$17)*('Test 3 visitor 130'!$C$8:$C$17=A241)&gt;0))&gt;0,0,1))</f>
        <v/>
      </c>
      <c r="D241">
        <f>SUM(B$2:B241)</f>
        <v/>
      </c>
      <c r="E241">
        <f>SUM(C$2:C241)</f>
        <v/>
      </c>
    </row>
    <row r="242">
      <c r="A242" s="9">
        <f>IF(ISNUMBER('Test 3 visitor 130'!$E$4),IF('Test 3 visitor 130'!$E$4+240&lt;='Test 3 visitor 130'!$F$4,'Test 3 visitor 130'!$E$4+240,""),"")</f>
        <v/>
      </c>
      <c r="B242">
        <f>IF(A242="",0,IF(SUMPRODUCT((ISNUMBER('Test 3 visitor 130'!$B$8:$B$17)+ISNUMBER('Test 3 visitor 130'!$C$8:$C$17)&gt;0)*(IF(ISNUMBER('Test 3 visitor 130'!$B$8:$B$17),'Test 3 visitor 130'!$B$8:$B$17,'Test 3 visitor 130'!$E$4)&lt;=A242)*(IF(ISNUMBER('Test 3 visitor 130'!$C$8:$C$17),'Test 3 visitor 130'!$C$8:$C$17,'Test 3 visitor 130'!$F$4)&gt;=A242))&gt;0,1,0))</f>
        <v/>
      </c>
      <c r="C242">
        <f>IF(B242=0,0,IF(SUMPRODUCT((ISNUMBER('Test 3 visitor 130'!$B$8:$B$17)+ISNUMBER('Test 3 visitor 130'!$C$8:$C$17)&gt;0)*(ISNUMBER('Test 3 visitor 130'!$B$8:$B$17)*('Test 3 visitor 130'!$B$8:$B$17=A242)+ISNUMBER('Test 3 visitor 130'!$C$8:$C$17)*('Test 3 visitor 130'!$C$8:$C$17=A242)&gt;0))&gt;0,0,1))</f>
        <v/>
      </c>
      <c r="D242">
        <f>SUM(B$2:B242)</f>
        <v/>
      </c>
      <c r="E242">
        <f>SUM(C$2:C242)</f>
        <v/>
      </c>
    </row>
    <row r="243">
      <c r="A243" s="9">
        <f>IF(ISNUMBER('Test 3 visitor 130'!$E$4),IF('Test 3 visitor 130'!$E$4+241&lt;='Test 3 visitor 130'!$F$4,'Test 3 visitor 130'!$E$4+241,""),"")</f>
        <v/>
      </c>
      <c r="B243">
        <f>IF(A243="",0,IF(SUMPRODUCT((ISNUMBER('Test 3 visitor 130'!$B$8:$B$17)+ISNUMBER('Test 3 visitor 130'!$C$8:$C$17)&gt;0)*(IF(ISNUMBER('Test 3 visitor 130'!$B$8:$B$17),'Test 3 visitor 130'!$B$8:$B$17,'Test 3 visitor 130'!$E$4)&lt;=A243)*(IF(ISNUMBER('Test 3 visitor 130'!$C$8:$C$17),'Test 3 visitor 130'!$C$8:$C$17,'Test 3 visitor 130'!$F$4)&gt;=A243))&gt;0,1,0))</f>
        <v/>
      </c>
      <c r="C243">
        <f>IF(B243=0,0,IF(SUMPRODUCT((ISNUMBER('Test 3 visitor 130'!$B$8:$B$17)+ISNUMBER('Test 3 visitor 130'!$C$8:$C$17)&gt;0)*(ISNUMBER('Test 3 visitor 130'!$B$8:$B$17)*('Test 3 visitor 130'!$B$8:$B$17=A243)+ISNUMBER('Test 3 visitor 130'!$C$8:$C$17)*('Test 3 visitor 130'!$C$8:$C$17=A243)&gt;0))&gt;0,0,1))</f>
        <v/>
      </c>
      <c r="D243">
        <f>SUM(B$2:B243)</f>
        <v/>
      </c>
      <c r="E243">
        <f>SUM(C$2:C243)</f>
        <v/>
      </c>
    </row>
    <row r="244">
      <c r="A244" s="9">
        <f>IF(ISNUMBER('Test 3 visitor 130'!$E$4),IF('Test 3 visitor 130'!$E$4+242&lt;='Test 3 visitor 130'!$F$4,'Test 3 visitor 130'!$E$4+242,""),"")</f>
        <v/>
      </c>
      <c r="B244">
        <f>IF(A244="",0,IF(SUMPRODUCT((ISNUMBER('Test 3 visitor 130'!$B$8:$B$17)+ISNUMBER('Test 3 visitor 130'!$C$8:$C$17)&gt;0)*(IF(ISNUMBER('Test 3 visitor 130'!$B$8:$B$17),'Test 3 visitor 130'!$B$8:$B$17,'Test 3 visitor 130'!$E$4)&lt;=A244)*(IF(ISNUMBER('Test 3 visitor 130'!$C$8:$C$17),'Test 3 visitor 130'!$C$8:$C$17,'Test 3 visitor 130'!$F$4)&gt;=A244))&gt;0,1,0))</f>
        <v/>
      </c>
      <c r="C244">
        <f>IF(B244=0,0,IF(SUMPRODUCT((ISNUMBER('Test 3 visitor 130'!$B$8:$B$17)+ISNUMBER('Test 3 visitor 130'!$C$8:$C$17)&gt;0)*(ISNUMBER('Test 3 visitor 130'!$B$8:$B$17)*('Test 3 visitor 130'!$B$8:$B$17=A244)+ISNUMBER('Test 3 visitor 130'!$C$8:$C$17)*('Test 3 visitor 130'!$C$8:$C$17=A244)&gt;0))&gt;0,0,1))</f>
        <v/>
      </c>
      <c r="D244">
        <f>SUM(B$2:B244)</f>
        <v/>
      </c>
      <c r="E244">
        <f>SUM(C$2:C244)</f>
        <v/>
      </c>
    </row>
    <row r="245">
      <c r="A245" s="9">
        <f>IF(ISNUMBER('Test 3 visitor 130'!$E$4),IF('Test 3 visitor 130'!$E$4+243&lt;='Test 3 visitor 130'!$F$4,'Test 3 visitor 130'!$E$4+243,""),"")</f>
        <v/>
      </c>
      <c r="B245">
        <f>IF(A245="",0,IF(SUMPRODUCT((ISNUMBER('Test 3 visitor 130'!$B$8:$B$17)+ISNUMBER('Test 3 visitor 130'!$C$8:$C$17)&gt;0)*(IF(ISNUMBER('Test 3 visitor 130'!$B$8:$B$17),'Test 3 visitor 130'!$B$8:$B$17,'Test 3 visitor 130'!$E$4)&lt;=A245)*(IF(ISNUMBER('Test 3 visitor 130'!$C$8:$C$17),'Test 3 visitor 130'!$C$8:$C$17,'Test 3 visitor 130'!$F$4)&gt;=A245))&gt;0,1,0))</f>
        <v/>
      </c>
      <c r="C245">
        <f>IF(B245=0,0,IF(SUMPRODUCT((ISNUMBER('Test 3 visitor 130'!$B$8:$B$17)+ISNUMBER('Test 3 visitor 130'!$C$8:$C$17)&gt;0)*(ISNUMBER('Test 3 visitor 130'!$B$8:$B$17)*('Test 3 visitor 130'!$B$8:$B$17=A245)+ISNUMBER('Test 3 visitor 130'!$C$8:$C$17)*('Test 3 visitor 130'!$C$8:$C$17=A245)&gt;0))&gt;0,0,1))</f>
        <v/>
      </c>
      <c r="D245">
        <f>SUM(B$2:B245)</f>
        <v/>
      </c>
      <c r="E245">
        <f>SUM(C$2:C245)</f>
        <v/>
      </c>
    </row>
    <row r="246">
      <c r="A246" s="9">
        <f>IF(ISNUMBER('Test 3 visitor 130'!$E$4),IF('Test 3 visitor 130'!$E$4+244&lt;='Test 3 visitor 130'!$F$4,'Test 3 visitor 130'!$E$4+244,""),"")</f>
        <v/>
      </c>
      <c r="B246">
        <f>IF(A246="",0,IF(SUMPRODUCT((ISNUMBER('Test 3 visitor 130'!$B$8:$B$17)+ISNUMBER('Test 3 visitor 130'!$C$8:$C$17)&gt;0)*(IF(ISNUMBER('Test 3 visitor 130'!$B$8:$B$17),'Test 3 visitor 130'!$B$8:$B$17,'Test 3 visitor 130'!$E$4)&lt;=A246)*(IF(ISNUMBER('Test 3 visitor 130'!$C$8:$C$17),'Test 3 visitor 130'!$C$8:$C$17,'Test 3 visitor 130'!$F$4)&gt;=A246))&gt;0,1,0))</f>
        <v/>
      </c>
      <c r="C246">
        <f>IF(B246=0,0,IF(SUMPRODUCT((ISNUMBER('Test 3 visitor 130'!$B$8:$B$17)+ISNUMBER('Test 3 visitor 130'!$C$8:$C$17)&gt;0)*(ISNUMBER('Test 3 visitor 130'!$B$8:$B$17)*('Test 3 visitor 130'!$B$8:$B$17=A246)+ISNUMBER('Test 3 visitor 130'!$C$8:$C$17)*('Test 3 visitor 130'!$C$8:$C$17=A246)&gt;0))&gt;0,0,1))</f>
        <v/>
      </c>
      <c r="D246">
        <f>SUM(B$2:B246)</f>
        <v/>
      </c>
      <c r="E246">
        <f>SUM(C$2:C246)</f>
        <v/>
      </c>
    </row>
    <row r="247">
      <c r="A247" s="9">
        <f>IF(ISNUMBER('Test 3 visitor 130'!$E$4),IF('Test 3 visitor 130'!$E$4+245&lt;='Test 3 visitor 130'!$F$4,'Test 3 visitor 130'!$E$4+245,""),"")</f>
        <v/>
      </c>
      <c r="B247">
        <f>IF(A247="",0,IF(SUMPRODUCT((ISNUMBER('Test 3 visitor 130'!$B$8:$B$17)+ISNUMBER('Test 3 visitor 130'!$C$8:$C$17)&gt;0)*(IF(ISNUMBER('Test 3 visitor 130'!$B$8:$B$17),'Test 3 visitor 130'!$B$8:$B$17,'Test 3 visitor 130'!$E$4)&lt;=A247)*(IF(ISNUMBER('Test 3 visitor 130'!$C$8:$C$17),'Test 3 visitor 130'!$C$8:$C$17,'Test 3 visitor 130'!$F$4)&gt;=A247))&gt;0,1,0))</f>
        <v/>
      </c>
      <c r="C247">
        <f>IF(B247=0,0,IF(SUMPRODUCT((ISNUMBER('Test 3 visitor 130'!$B$8:$B$17)+ISNUMBER('Test 3 visitor 130'!$C$8:$C$17)&gt;0)*(ISNUMBER('Test 3 visitor 130'!$B$8:$B$17)*('Test 3 visitor 130'!$B$8:$B$17=A247)+ISNUMBER('Test 3 visitor 130'!$C$8:$C$17)*('Test 3 visitor 130'!$C$8:$C$17=A247)&gt;0))&gt;0,0,1))</f>
        <v/>
      </c>
      <c r="D247">
        <f>SUM(B$2:B247)</f>
        <v/>
      </c>
      <c r="E247">
        <f>SUM(C$2:C247)</f>
        <v/>
      </c>
    </row>
    <row r="248">
      <c r="A248" s="9">
        <f>IF(ISNUMBER('Test 3 visitor 130'!$E$4),IF('Test 3 visitor 130'!$E$4+246&lt;='Test 3 visitor 130'!$F$4,'Test 3 visitor 130'!$E$4+246,""),"")</f>
        <v/>
      </c>
      <c r="B248">
        <f>IF(A248="",0,IF(SUMPRODUCT((ISNUMBER('Test 3 visitor 130'!$B$8:$B$17)+ISNUMBER('Test 3 visitor 130'!$C$8:$C$17)&gt;0)*(IF(ISNUMBER('Test 3 visitor 130'!$B$8:$B$17),'Test 3 visitor 130'!$B$8:$B$17,'Test 3 visitor 130'!$E$4)&lt;=A248)*(IF(ISNUMBER('Test 3 visitor 130'!$C$8:$C$17),'Test 3 visitor 130'!$C$8:$C$17,'Test 3 visitor 130'!$F$4)&gt;=A248))&gt;0,1,0))</f>
        <v/>
      </c>
      <c r="C248">
        <f>IF(B248=0,0,IF(SUMPRODUCT((ISNUMBER('Test 3 visitor 130'!$B$8:$B$17)+ISNUMBER('Test 3 visitor 130'!$C$8:$C$17)&gt;0)*(ISNUMBER('Test 3 visitor 130'!$B$8:$B$17)*('Test 3 visitor 130'!$B$8:$B$17=A248)+ISNUMBER('Test 3 visitor 130'!$C$8:$C$17)*('Test 3 visitor 130'!$C$8:$C$17=A248)&gt;0))&gt;0,0,1))</f>
        <v/>
      </c>
      <c r="D248">
        <f>SUM(B$2:B248)</f>
        <v/>
      </c>
      <c r="E248">
        <f>SUM(C$2:C248)</f>
        <v/>
      </c>
    </row>
    <row r="249">
      <c r="A249" s="9">
        <f>IF(ISNUMBER('Test 3 visitor 130'!$E$4),IF('Test 3 visitor 130'!$E$4+247&lt;='Test 3 visitor 130'!$F$4,'Test 3 visitor 130'!$E$4+247,""),"")</f>
        <v/>
      </c>
      <c r="B249">
        <f>IF(A249="",0,IF(SUMPRODUCT((ISNUMBER('Test 3 visitor 130'!$B$8:$B$17)+ISNUMBER('Test 3 visitor 130'!$C$8:$C$17)&gt;0)*(IF(ISNUMBER('Test 3 visitor 130'!$B$8:$B$17),'Test 3 visitor 130'!$B$8:$B$17,'Test 3 visitor 130'!$E$4)&lt;=A249)*(IF(ISNUMBER('Test 3 visitor 130'!$C$8:$C$17),'Test 3 visitor 130'!$C$8:$C$17,'Test 3 visitor 130'!$F$4)&gt;=A249))&gt;0,1,0))</f>
        <v/>
      </c>
      <c r="C249">
        <f>IF(B249=0,0,IF(SUMPRODUCT((ISNUMBER('Test 3 visitor 130'!$B$8:$B$17)+ISNUMBER('Test 3 visitor 130'!$C$8:$C$17)&gt;0)*(ISNUMBER('Test 3 visitor 130'!$B$8:$B$17)*('Test 3 visitor 130'!$B$8:$B$17=A249)+ISNUMBER('Test 3 visitor 130'!$C$8:$C$17)*('Test 3 visitor 130'!$C$8:$C$17=A249)&gt;0))&gt;0,0,1))</f>
        <v/>
      </c>
      <c r="D249">
        <f>SUM(B$2:B249)</f>
        <v/>
      </c>
      <c r="E249">
        <f>SUM(C$2:C249)</f>
        <v/>
      </c>
    </row>
    <row r="250">
      <c r="A250" s="9">
        <f>IF(ISNUMBER('Test 3 visitor 130'!$E$4),IF('Test 3 visitor 130'!$E$4+248&lt;='Test 3 visitor 130'!$F$4,'Test 3 visitor 130'!$E$4+248,""),"")</f>
        <v/>
      </c>
      <c r="B250">
        <f>IF(A250="",0,IF(SUMPRODUCT((ISNUMBER('Test 3 visitor 130'!$B$8:$B$17)+ISNUMBER('Test 3 visitor 130'!$C$8:$C$17)&gt;0)*(IF(ISNUMBER('Test 3 visitor 130'!$B$8:$B$17),'Test 3 visitor 130'!$B$8:$B$17,'Test 3 visitor 130'!$E$4)&lt;=A250)*(IF(ISNUMBER('Test 3 visitor 130'!$C$8:$C$17),'Test 3 visitor 130'!$C$8:$C$17,'Test 3 visitor 130'!$F$4)&gt;=A250))&gt;0,1,0))</f>
        <v/>
      </c>
      <c r="C250">
        <f>IF(B250=0,0,IF(SUMPRODUCT((ISNUMBER('Test 3 visitor 130'!$B$8:$B$17)+ISNUMBER('Test 3 visitor 130'!$C$8:$C$17)&gt;0)*(ISNUMBER('Test 3 visitor 130'!$B$8:$B$17)*('Test 3 visitor 130'!$B$8:$B$17=A250)+ISNUMBER('Test 3 visitor 130'!$C$8:$C$17)*('Test 3 visitor 130'!$C$8:$C$17=A250)&gt;0))&gt;0,0,1))</f>
        <v/>
      </c>
      <c r="D250">
        <f>SUM(B$2:B250)</f>
        <v/>
      </c>
      <c r="E250">
        <f>SUM(C$2:C250)</f>
        <v/>
      </c>
    </row>
    <row r="251">
      <c r="A251" s="9">
        <f>IF(ISNUMBER('Test 3 visitor 130'!$E$4),IF('Test 3 visitor 130'!$E$4+249&lt;='Test 3 visitor 130'!$F$4,'Test 3 visitor 130'!$E$4+249,""),"")</f>
        <v/>
      </c>
      <c r="B251">
        <f>IF(A251="",0,IF(SUMPRODUCT((ISNUMBER('Test 3 visitor 130'!$B$8:$B$17)+ISNUMBER('Test 3 visitor 130'!$C$8:$C$17)&gt;0)*(IF(ISNUMBER('Test 3 visitor 130'!$B$8:$B$17),'Test 3 visitor 130'!$B$8:$B$17,'Test 3 visitor 130'!$E$4)&lt;=A251)*(IF(ISNUMBER('Test 3 visitor 130'!$C$8:$C$17),'Test 3 visitor 130'!$C$8:$C$17,'Test 3 visitor 130'!$F$4)&gt;=A251))&gt;0,1,0))</f>
        <v/>
      </c>
      <c r="C251">
        <f>IF(B251=0,0,IF(SUMPRODUCT((ISNUMBER('Test 3 visitor 130'!$B$8:$B$17)+ISNUMBER('Test 3 visitor 130'!$C$8:$C$17)&gt;0)*(ISNUMBER('Test 3 visitor 130'!$B$8:$B$17)*('Test 3 visitor 130'!$B$8:$B$17=A251)+ISNUMBER('Test 3 visitor 130'!$C$8:$C$17)*('Test 3 visitor 130'!$C$8:$C$17=A251)&gt;0))&gt;0,0,1))</f>
        <v/>
      </c>
      <c r="D251">
        <f>SUM(B$2:B251)</f>
        <v/>
      </c>
      <c r="E251">
        <f>SUM(C$2:C251)</f>
        <v/>
      </c>
    </row>
    <row r="252">
      <c r="A252" s="9">
        <f>IF(ISNUMBER('Test 3 visitor 130'!$E$4),IF('Test 3 visitor 130'!$E$4+250&lt;='Test 3 visitor 130'!$F$4,'Test 3 visitor 130'!$E$4+250,""),"")</f>
        <v/>
      </c>
      <c r="B252">
        <f>IF(A252="",0,IF(SUMPRODUCT((ISNUMBER('Test 3 visitor 130'!$B$8:$B$17)+ISNUMBER('Test 3 visitor 130'!$C$8:$C$17)&gt;0)*(IF(ISNUMBER('Test 3 visitor 130'!$B$8:$B$17),'Test 3 visitor 130'!$B$8:$B$17,'Test 3 visitor 130'!$E$4)&lt;=A252)*(IF(ISNUMBER('Test 3 visitor 130'!$C$8:$C$17),'Test 3 visitor 130'!$C$8:$C$17,'Test 3 visitor 130'!$F$4)&gt;=A252))&gt;0,1,0))</f>
        <v/>
      </c>
      <c r="C252">
        <f>IF(B252=0,0,IF(SUMPRODUCT((ISNUMBER('Test 3 visitor 130'!$B$8:$B$17)+ISNUMBER('Test 3 visitor 130'!$C$8:$C$17)&gt;0)*(ISNUMBER('Test 3 visitor 130'!$B$8:$B$17)*('Test 3 visitor 130'!$B$8:$B$17=A252)+ISNUMBER('Test 3 visitor 130'!$C$8:$C$17)*('Test 3 visitor 130'!$C$8:$C$17=A252)&gt;0))&gt;0,0,1))</f>
        <v/>
      </c>
      <c r="D252">
        <f>SUM(B$2:B252)</f>
        <v/>
      </c>
      <c r="E252">
        <f>SUM(C$2:C252)</f>
        <v/>
      </c>
    </row>
    <row r="253">
      <c r="A253" s="9">
        <f>IF(ISNUMBER('Test 3 visitor 130'!$E$4),IF('Test 3 visitor 130'!$E$4+251&lt;='Test 3 visitor 130'!$F$4,'Test 3 visitor 130'!$E$4+251,""),"")</f>
        <v/>
      </c>
      <c r="B253">
        <f>IF(A253="",0,IF(SUMPRODUCT((ISNUMBER('Test 3 visitor 130'!$B$8:$B$17)+ISNUMBER('Test 3 visitor 130'!$C$8:$C$17)&gt;0)*(IF(ISNUMBER('Test 3 visitor 130'!$B$8:$B$17),'Test 3 visitor 130'!$B$8:$B$17,'Test 3 visitor 130'!$E$4)&lt;=A253)*(IF(ISNUMBER('Test 3 visitor 130'!$C$8:$C$17),'Test 3 visitor 130'!$C$8:$C$17,'Test 3 visitor 130'!$F$4)&gt;=A253))&gt;0,1,0))</f>
        <v/>
      </c>
      <c r="C253">
        <f>IF(B253=0,0,IF(SUMPRODUCT((ISNUMBER('Test 3 visitor 130'!$B$8:$B$17)+ISNUMBER('Test 3 visitor 130'!$C$8:$C$17)&gt;0)*(ISNUMBER('Test 3 visitor 130'!$B$8:$B$17)*('Test 3 visitor 130'!$B$8:$B$17=A253)+ISNUMBER('Test 3 visitor 130'!$C$8:$C$17)*('Test 3 visitor 130'!$C$8:$C$17=A253)&gt;0))&gt;0,0,1))</f>
        <v/>
      </c>
      <c r="D253">
        <f>SUM(B$2:B253)</f>
        <v/>
      </c>
      <c r="E253">
        <f>SUM(C$2:C253)</f>
        <v/>
      </c>
    </row>
    <row r="254">
      <c r="A254" s="9">
        <f>IF(ISNUMBER('Test 3 visitor 130'!$E$4),IF('Test 3 visitor 130'!$E$4+252&lt;='Test 3 visitor 130'!$F$4,'Test 3 visitor 130'!$E$4+252,""),"")</f>
        <v/>
      </c>
      <c r="B254">
        <f>IF(A254="",0,IF(SUMPRODUCT((ISNUMBER('Test 3 visitor 130'!$B$8:$B$17)+ISNUMBER('Test 3 visitor 130'!$C$8:$C$17)&gt;0)*(IF(ISNUMBER('Test 3 visitor 130'!$B$8:$B$17),'Test 3 visitor 130'!$B$8:$B$17,'Test 3 visitor 130'!$E$4)&lt;=A254)*(IF(ISNUMBER('Test 3 visitor 130'!$C$8:$C$17),'Test 3 visitor 130'!$C$8:$C$17,'Test 3 visitor 130'!$F$4)&gt;=A254))&gt;0,1,0))</f>
        <v/>
      </c>
      <c r="C254">
        <f>IF(B254=0,0,IF(SUMPRODUCT((ISNUMBER('Test 3 visitor 130'!$B$8:$B$17)+ISNUMBER('Test 3 visitor 130'!$C$8:$C$17)&gt;0)*(ISNUMBER('Test 3 visitor 130'!$B$8:$B$17)*('Test 3 visitor 130'!$B$8:$B$17=A254)+ISNUMBER('Test 3 visitor 130'!$C$8:$C$17)*('Test 3 visitor 130'!$C$8:$C$17=A254)&gt;0))&gt;0,0,1))</f>
        <v/>
      </c>
      <c r="D254">
        <f>SUM(B$2:B254)</f>
        <v/>
      </c>
      <c r="E254">
        <f>SUM(C$2:C254)</f>
        <v/>
      </c>
    </row>
    <row r="255">
      <c r="A255" s="9">
        <f>IF(ISNUMBER('Test 3 visitor 130'!$E$4),IF('Test 3 visitor 130'!$E$4+253&lt;='Test 3 visitor 130'!$F$4,'Test 3 visitor 130'!$E$4+253,""),"")</f>
        <v/>
      </c>
      <c r="B255">
        <f>IF(A255="",0,IF(SUMPRODUCT((ISNUMBER('Test 3 visitor 130'!$B$8:$B$17)+ISNUMBER('Test 3 visitor 130'!$C$8:$C$17)&gt;0)*(IF(ISNUMBER('Test 3 visitor 130'!$B$8:$B$17),'Test 3 visitor 130'!$B$8:$B$17,'Test 3 visitor 130'!$E$4)&lt;=A255)*(IF(ISNUMBER('Test 3 visitor 130'!$C$8:$C$17),'Test 3 visitor 130'!$C$8:$C$17,'Test 3 visitor 130'!$F$4)&gt;=A255))&gt;0,1,0))</f>
        <v/>
      </c>
      <c r="C255">
        <f>IF(B255=0,0,IF(SUMPRODUCT((ISNUMBER('Test 3 visitor 130'!$B$8:$B$17)+ISNUMBER('Test 3 visitor 130'!$C$8:$C$17)&gt;0)*(ISNUMBER('Test 3 visitor 130'!$B$8:$B$17)*('Test 3 visitor 130'!$B$8:$B$17=A255)+ISNUMBER('Test 3 visitor 130'!$C$8:$C$17)*('Test 3 visitor 130'!$C$8:$C$17=A255)&gt;0))&gt;0,0,1))</f>
        <v/>
      </c>
      <c r="D255">
        <f>SUM(B$2:B255)</f>
        <v/>
      </c>
      <c r="E255">
        <f>SUM(C$2:C255)</f>
        <v/>
      </c>
    </row>
    <row r="256">
      <c r="A256" s="9">
        <f>IF(ISNUMBER('Test 3 visitor 130'!$E$4),IF('Test 3 visitor 130'!$E$4+254&lt;='Test 3 visitor 130'!$F$4,'Test 3 visitor 130'!$E$4+254,""),"")</f>
        <v/>
      </c>
      <c r="B256">
        <f>IF(A256="",0,IF(SUMPRODUCT((ISNUMBER('Test 3 visitor 130'!$B$8:$B$17)+ISNUMBER('Test 3 visitor 130'!$C$8:$C$17)&gt;0)*(IF(ISNUMBER('Test 3 visitor 130'!$B$8:$B$17),'Test 3 visitor 130'!$B$8:$B$17,'Test 3 visitor 130'!$E$4)&lt;=A256)*(IF(ISNUMBER('Test 3 visitor 130'!$C$8:$C$17),'Test 3 visitor 130'!$C$8:$C$17,'Test 3 visitor 130'!$F$4)&gt;=A256))&gt;0,1,0))</f>
        <v/>
      </c>
      <c r="C256">
        <f>IF(B256=0,0,IF(SUMPRODUCT((ISNUMBER('Test 3 visitor 130'!$B$8:$B$17)+ISNUMBER('Test 3 visitor 130'!$C$8:$C$17)&gt;0)*(ISNUMBER('Test 3 visitor 130'!$B$8:$B$17)*('Test 3 visitor 130'!$B$8:$B$17=A256)+ISNUMBER('Test 3 visitor 130'!$C$8:$C$17)*('Test 3 visitor 130'!$C$8:$C$17=A256)&gt;0))&gt;0,0,1))</f>
        <v/>
      </c>
      <c r="D256">
        <f>SUM(B$2:B256)</f>
        <v/>
      </c>
      <c r="E256">
        <f>SUM(C$2:C256)</f>
        <v/>
      </c>
    </row>
    <row r="257">
      <c r="A257" s="9">
        <f>IF(ISNUMBER('Test 3 visitor 130'!$E$4),IF('Test 3 visitor 130'!$E$4+255&lt;='Test 3 visitor 130'!$F$4,'Test 3 visitor 130'!$E$4+255,""),"")</f>
        <v/>
      </c>
      <c r="B257">
        <f>IF(A257="",0,IF(SUMPRODUCT((ISNUMBER('Test 3 visitor 130'!$B$8:$B$17)+ISNUMBER('Test 3 visitor 130'!$C$8:$C$17)&gt;0)*(IF(ISNUMBER('Test 3 visitor 130'!$B$8:$B$17),'Test 3 visitor 130'!$B$8:$B$17,'Test 3 visitor 130'!$E$4)&lt;=A257)*(IF(ISNUMBER('Test 3 visitor 130'!$C$8:$C$17),'Test 3 visitor 130'!$C$8:$C$17,'Test 3 visitor 130'!$F$4)&gt;=A257))&gt;0,1,0))</f>
        <v/>
      </c>
      <c r="C257">
        <f>IF(B257=0,0,IF(SUMPRODUCT((ISNUMBER('Test 3 visitor 130'!$B$8:$B$17)+ISNUMBER('Test 3 visitor 130'!$C$8:$C$17)&gt;0)*(ISNUMBER('Test 3 visitor 130'!$B$8:$B$17)*('Test 3 visitor 130'!$B$8:$B$17=A257)+ISNUMBER('Test 3 visitor 130'!$C$8:$C$17)*('Test 3 visitor 130'!$C$8:$C$17=A257)&gt;0))&gt;0,0,1))</f>
        <v/>
      </c>
      <c r="D257">
        <f>SUM(B$2:B257)</f>
        <v/>
      </c>
      <c r="E257">
        <f>SUM(C$2:C257)</f>
        <v/>
      </c>
    </row>
    <row r="258">
      <c r="A258" s="9">
        <f>IF(ISNUMBER('Test 3 visitor 130'!$E$4),IF('Test 3 visitor 130'!$E$4+256&lt;='Test 3 visitor 130'!$F$4,'Test 3 visitor 130'!$E$4+256,""),"")</f>
        <v/>
      </c>
      <c r="B258">
        <f>IF(A258="",0,IF(SUMPRODUCT((ISNUMBER('Test 3 visitor 130'!$B$8:$B$17)+ISNUMBER('Test 3 visitor 130'!$C$8:$C$17)&gt;0)*(IF(ISNUMBER('Test 3 visitor 130'!$B$8:$B$17),'Test 3 visitor 130'!$B$8:$B$17,'Test 3 visitor 130'!$E$4)&lt;=A258)*(IF(ISNUMBER('Test 3 visitor 130'!$C$8:$C$17),'Test 3 visitor 130'!$C$8:$C$17,'Test 3 visitor 130'!$F$4)&gt;=A258))&gt;0,1,0))</f>
        <v/>
      </c>
      <c r="C258">
        <f>IF(B258=0,0,IF(SUMPRODUCT((ISNUMBER('Test 3 visitor 130'!$B$8:$B$17)+ISNUMBER('Test 3 visitor 130'!$C$8:$C$17)&gt;0)*(ISNUMBER('Test 3 visitor 130'!$B$8:$B$17)*('Test 3 visitor 130'!$B$8:$B$17=A258)+ISNUMBER('Test 3 visitor 130'!$C$8:$C$17)*('Test 3 visitor 130'!$C$8:$C$17=A258)&gt;0))&gt;0,0,1))</f>
        <v/>
      </c>
      <c r="D258">
        <f>SUM(B$2:B258)</f>
        <v/>
      </c>
      <c r="E258">
        <f>SUM(C$2:C258)</f>
        <v/>
      </c>
    </row>
    <row r="259">
      <c r="A259" s="9">
        <f>IF(ISNUMBER('Test 3 visitor 130'!$E$4),IF('Test 3 visitor 130'!$E$4+257&lt;='Test 3 visitor 130'!$F$4,'Test 3 visitor 130'!$E$4+257,""),"")</f>
        <v/>
      </c>
      <c r="B259">
        <f>IF(A259="",0,IF(SUMPRODUCT((ISNUMBER('Test 3 visitor 130'!$B$8:$B$17)+ISNUMBER('Test 3 visitor 130'!$C$8:$C$17)&gt;0)*(IF(ISNUMBER('Test 3 visitor 130'!$B$8:$B$17),'Test 3 visitor 130'!$B$8:$B$17,'Test 3 visitor 130'!$E$4)&lt;=A259)*(IF(ISNUMBER('Test 3 visitor 130'!$C$8:$C$17),'Test 3 visitor 130'!$C$8:$C$17,'Test 3 visitor 130'!$F$4)&gt;=A259))&gt;0,1,0))</f>
        <v/>
      </c>
      <c r="C259">
        <f>IF(B259=0,0,IF(SUMPRODUCT((ISNUMBER('Test 3 visitor 130'!$B$8:$B$17)+ISNUMBER('Test 3 visitor 130'!$C$8:$C$17)&gt;0)*(ISNUMBER('Test 3 visitor 130'!$B$8:$B$17)*('Test 3 visitor 130'!$B$8:$B$17=A259)+ISNUMBER('Test 3 visitor 130'!$C$8:$C$17)*('Test 3 visitor 130'!$C$8:$C$17=A259)&gt;0))&gt;0,0,1))</f>
        <v/>
      </c>
      <c r="D259">
        <f>SUM(B$2:B259)</f>
        <v/>
      </c>
      <c r="E259">
        <f>SUM(C$2:C259)</f>
        <v/>
      </c>
    </row>
    <row r="260">
      <c r="A260" s="9">
        <f>IF(ISNUMBER('Test 3 visitor 130'!$E$4),IF('Test 3 visitor 130'!$E$4+258&lt;='Test 3 visitor 130'!$F$4,'Test 3 visitor 130'!$E$4+258,""),"")</f>
        <v/>
      </c>
      <c r="B260">
        <f>IF(A260="",0,IF(SUMPRODUCT((ISNUMBER('Test 3 visitor 130'!$B$8:$B$17)+ISNUMBER('Test 3 visitor 130'!$C$8:$C$17)&gt;0)*(IF(ISNUMBER('Test 3 visitor 130'!$B$8:$B$17),'Test 3 visitor 130'!$B$8:$B$17,'Test 3 visitor 130'!$E$4)&lt;=A260)*(IF(ISNUMBER('Test 3 visitor 130'!$C$8:$C$17),'Test 3 visitor 130'!$C$8:$C$17,'Test 3 visitor 130'!$F$4)&gt;=A260))&gt;0,1,0))</f>
        <v/>
      </c>
      <c r="C260">
        <f>IF(B260=0,0,IF(SUMPRODUCT((ISNUMBER('Test 3 visitor 130'!$B$8:$B$17)+ISNUMBER('Test 3 visitor 130'!$C$8:$C$17)&gt;0)*(ISNUMBER('Test 3 visitor 130'!$B$8:$B$17)*('Test 3 visitor 130'!$B$8:$B$17=A260)+ISNUMBER('Test 3 visitor 130'!$C$8:$C$17)*('Test 3 visitor 130'!$C$8:$C$17=A260)&gt;0))&gt;0,0,1))</f>
        <v/>
      </c>
      <c r="D260">
        <f>SUM(B$2:B260)</f>
        <v/>
      </c>
      <c r="E260">
        <f>SUM(C$2:C260)</f>
        <v/>
      </c>
    </row>
    <row r="261">
      <c r="A261" s="9">
        <f>IF(ISNUMBER('Test 3 visitor 130'!$E$4),IF('Test 3 visitor 130'!$E$4+259&lt;='Test 3 visitor 130'!$F$4,'Test 3 visitor 130'!$E$4+259,""),"")</f>
        <v/>
      </c>
      <c r="B261">
        <f>IF(A261="",0,IF(SUMPRODUCT((ISNUMBER('Test 3 visitor 130'!$B$8:$B$17)+ISNUMBER('Test 3 visitor 130'!$C$8:$C$17)&gt;0)*(IF(ISNUMBER('Test 3 visitor 130'!$B$8:$B$17),'Test 3 visitor 130'!$B$8:$B$17,'Test 3 visitor 130'!$E$4)&lt;=A261)*(IF(ISNUMBER('Test 3 visitor 130'!$C$8:$C$17),'Test 3 visitor 130'!$C$8:$C$17,'Test 3 visitor 130'!$F$4)&gt;=A261))&gt;0,1,0))</f>
        <v/>
      </c>
      <c r="C261">
        <f>IF(B261=0,0,IF(SUMPRODUCT((ISNUMBER('Test 3 visitor 130'!$B$8:$B$17)+ISNUMBER('Test 3 visitor 130'!$C$8:$C$17)&gt;0)*(ISNUMBER('Test 3 visitor 130'!$B$8:$B$17)*('Test 3 visitor 130'!$B$8:$B$17=A261)+ISNUMBER('Test 3 visitor 130'!$C$8:$C$17)*('Test 3 visitor 130'!$C$8:$C$17=A261)&gt;0))&gt;0,0,1))</f>
        <v/>
      </c>
      <c r="D261">
        <f>SUM(B$2:B261)</f>
        <v/>
      </c>
      <c r="E261">
        <f>SUM(C$2:C261)</f>
        <v/>
      </c>
    </row>
    <row r="262">
      <c r="A262" s="9">
        <f>IF(ISNUMBER('Test 3 visitor 130'!$E$4),IF('Test 3 visitor 130'!$E$4+260&lt;='Test 3 visitor 130'!$F$4,'Test 3 visitor 130'!$E$4+260,""),"")</f>
        <v/>
      </c>
      <c r="B262">
        <f>IF(A262="",0,IF(SUMPRODUCT((ISNUMBER('Test 3 visitor 130'!$B$8:$B$17)+ISNUMBER('Test 3 visitor 130'!$C$8:$C$17)&gt;0)*(IF(ISNUMBER('Test 3 visitor 130'!$B$8:$B$17),'Test 3 visitor 130'!$B$8:$B$17,'Test 3 visitor 130'!$E$4)&lt;=A262)*(IF(ISNUMBER('Test 3 visitor 130'!$C$8:$C$17),'Test 3 visitor 130'!$C$8:$C$17,'Test 3 visitor 130'!$F$4)&gt;=A262))&gt;0,1,0))</f>
        <v/>
      </c>
      <c r="C262">
        <f>IF(B262=0,0,IF(SUMPRODUCT((ISNUMBER('Test 3 visitor 130'!$B$8:$B$17)+ISNUMBER('Test 3 visitor 130'!$C$8:$C$17)&gt;0)*(ISNUMBER('Test 3 visitor 130'!$B$8:$B$17)*('Test 3 visitor 130'!$B$8:$B$17=A262)+ISNUMBER('Test 3 visitor 130'!$C$8:$C$17)*('Test 3 visitor 130'!$C$8:$C$17=A262)&gt;0))&gt;0,0,1))</f>
        <v/>
      </c>
      <c r="D262">
        <f>SUM(B$2:B262)</f>
        <v/>
      </c>
      <c r="E262">
        <f>SUM(C$2:C262)</f>
        <v/>
      </c>
    </row>
    <row r="263">
      <c r="A263" s="9">
        <f>IF(ISNUMBER('Test 3 visitor 130'!$E$4),IF('Test 3 visitor 130'!$E$4+261&lt;='Test 3 visitor 130'!$F$4,'Test 3 visitor 130'!$E$4+261,""),"")</f>
        <v/>
      </c>
      <c r="B263">
        <f>IF(A263="",0,IF(SUMPRODUCT((ISNUMBER('Test 3 visitor 130'!$B$8:$B$17)+ISNUMBER('Test 3 visitor 130'!$C$8:$C$17)&gt;0)*(IF(ISNUMBER('Test 3 visitor 130'!$B$8:$B$17),'Test 3 visitor 130'!$B$8:$B$17,'Test 3 visitor 130'!$E$4)&lt;=A263)*(IF(ISNUMBER('Test 3 visitor 130'!$C$8:$C$17),'Test 3 visitor 130'!$C$8:$C$17,'Test 3 visitor 130'!$F$4)&gt;=A263))&gt;0,1,0))</f>
        <v/>
      </c>
      <c r="C263">
        <f>IF(B263=0,0,IF(SUMPRODUCT((ISNUMBER('Test 3 visitor 130'!$B$8:$B$17)+ISNUMBER('Test 3 visitor 130'!$C$8:$C$17)&gt;0)*(ISNUMBER('Test 3 visitor 130'!$B$8:$B$17)*('Test 3 visitor 130'!$B$8:$B$17=A263)+ISNUMBER('Test 3 visitor 130'!$C$8:$C$17)*('Test 3 visitor 130'!$C$8:$C$17=A263)&gt;0))&gt;0,0,1))</f>
        <v/>
      </c>
      <c r="D263">
        <f>SUM(B$2:B263)</f>
        <v/>
      </c>
      <c r="E263">
        <f>SUM(C$2:C263)</f>
        <v/>
      </c>
    </row>
    <row r="264">
      <c r="A264" s="9">
        <f>IF(ISNUMBER('Test 3 visitor 130'!$E$4),IF('Test 3 visitor 130'!$E$4+262&lt;='Test 3 visitor 130'!$F$4,'Test 3 visitor 130'!$E$4+262,""),"")</f>
        <v/>
      </c>
      <c r="B264">
        <f>IF(A264="",0,IF(SUMPRODUCT((ISNUMBER('Test 3 visitor 130'!$B$8:$B$17)+ISNUMBER('Test 3 visitor 130'!$C$8:$C$17)&gt;0)*(IF(ISNUMBER('Test 3 visitor 130'!$B$8:$B$17),'Test 3 visitor 130'!$B$8:$B$17,'Test 3 visitor 130'!$E$4)&lt;=A264)*(IF(ISNUMBER('Test 3 visitor 130'!$C$8:$C$17),'Test 3 visitor 130'!$C$8:$C$17,'Test 3 visitor 130'!$F$4)&gt;=A264))&gt;0,1,0))</f>
        <v/>
      </c>
      <c r="C264">
        <f>IF(B264=0,0,IF(SUMPRODUCT((ISNUMBER('Test 3 visitor 130'!$B$8:$B$17)+ISNUMBER('Test 3 visitor 130'!$C$8:$C$17)&gt;0)*(ISNUMBER('Test 3 visitor 130'!$B$8:$B$17)*('Test 3 visitor 130'!$B$8:$B$17=A264)+ISNUMBER('Test 3 visitor 130'!$C$8:$C$17)*('Test 3 visitor 130'!$C$8:$C$17=A264)&gt;0))&gt;0,0,1))</f>
        <v/>
      </c>
      <c r="D264">
        <f>SUM(B$2:B264)</f>
        <v/>
      </c>
      <c r="E264">
        <f>SUM(C$2:C264)</f>
        <v/>
      </c>
    </row>
    <row r="265">
      <c r="A265" s="9">
        <f>IF(ISNUMBER('Test 3 visitor 130'!$E$4),IF('Test 3 visitor 130'!$E$4+263&lt;='Test 3 visitor 130'!$F$4,'Test 3 visitor 130'!$E$4+263,""),"")</f>
        <v/>
      </c>
      <c r="B265">
        <f>IF(A265="",0,IF(SUMPRODUCT((ISNUMBER('Test 3 visitor 130'!$B$8:$B$17)+ISNUMBER('Test 3 visitor 130'!$C$8:$C$17)&gt;0)*(IF(ISNUMBER('Test 3 visitor 130'!$B$8:$B$17),'Test 3 visitor 130'!$B$8:$B$17,'Test 3 visitor 130'!$E$4)&lt;=A265)*(IF(ISNUMBER('Test 3 visitor 130'!$C$8:$C$17),'Test 3 visitor 130'!$C$8:$C$17,'Test 3 visitor 130'!$F$4)&gt;=A265))&gt;0,1,0))</f>
        <v/>
      </c>
      <c r="C265">
        <f>IF(B265=0,0,IF(SUMPRODUCT((ISNUMBER('Test 3 visitor 130'!$B$8:$B$17)+ISNUMBER('Test 3 visitor 130'!$C$8:$C$17)&gt;0)*(ISNUMBER('Test 3 visitor 130'!$B$8:$B$17)*('Test 3 visitor 130'!$B$8:$B$17=A265)+ISNUMBER('Test 3 visitor 130'!$C$8:$C$17)*('Test 3 visitor 130'!$C$8:$C$17=A265)&gt;0))&gt;0,0,1))</f>
        <v/>
      </c>
      <c r="D265">
        <f>SUM(B$2:B265)</f>
        <v/>
      </c>
      <c r="E265">
        <f>SUM(C$2:C265)</f>
        <v/>
      </c>
    </row>
    <row r="266">
      <c r="A266" s="9">
        <f>IF(ISNUMBER('Test 3 visitor 130'!$E$4),IF('Test 3 visitor 130'!$E$4+264&lt;='Test 3 visitor 130'!$F$4,'Test 3 visitor 130'!$E$4+264,""),"")</f>
        <v/>
      </c>
      <c r="B266">
        <f>IF(A266="",0,IF(SUMPRODUCT((ISNUMBER('Test 3 visitor 130'!$B$8:$B$17)+ISNUMBER('Test 3 visitor 130'!$C$8:$C$17)&gt;0)*(IF(ISNUMBER('Test 3 visitor 130'!$B$8:$B$17),'Test 3 visitor 130'!$B$8:$B$17,'Test 3 visitor 130'!$E$4)&lt;=A266)*(IF(ISNUMBER('Test 3 visitor 130'!$C$8:$C$17),'Test 3 visitor 130'!$C$8:$C$17,'Test 3 visitor 130'!$F$4)&gt;=A266))&gt;0,1,0))</f>
        <v/>
      </c>
      <c r="C266">
        <f>IF(B266=0,0,IF(SUMPRODUCT((ISNUMBER('Test 3 visitor 130'!$B$8:$B$17)+ISNUMBER('Test 3 visitor 130'!$C$8:$C$17)&gt;0)*(ISNUMBER('Test 3 visitor 130'!$B$8:$B$17)*('Test 3 visitor 130'!$B$8:$B$17=A266)+ISNUMBER('Test 3 visitor 130'!$C$8:$C$17)*('Test 3 visitor 130'!$C$8:$C$17=A266)&gt;0))&gt;0,0,1))</f>
        <v/>
      </c>
      <c r="D266">
        <f>SUM(B$2:B266)</f>
        <v/>
      </c>
      <c r="E266">
        <f>SUM(C$2:C266)</f>
        <v/>
      </c>
    </row>
    <row r="267">
      <c r="A267" s="9">
        <f>IF(ISNUMBER('Test 3 visitor 130'!$E$4),IF('Test 3 visitor 130'!$E$4+265&lt;='Test 3 visitor 130'!$F$4,'Test 3 visitor 130'!$E$4+265,""),"")</f>
        <v/>
      </c>
      <c r="B267">
        <f>IF(A267="",0,IF(SUMPRODUCT((ISNUMBER('Test 3 visitor 130'!$B$8:$B$17)+ISNUMBER('Test 3 visitor 130'!$C$8:$C$17)&gt;0)*(IF(ISNUMBER('Test 3 visitor 130'!$B$8:$B$17),'Test 3 visitor 130'!$B$8:$B$17,'Test 3 visitor 130'!$E$4)&lt;=A267)*(IF(ISNUMBER('Test 3 visitor 130'!$C$8:$C$17),'Test 3 visitor 130'!$C$8:$C$17,'Test 3 visitor 130'!$F$4)&gt;=A267))&gt;0,1,0))</f>
        <v/>
      </c>
      <c r="C267">
        <f>IF(B267=0,0,IF(SUMPRODUCT((ISNUMBER('Test 3 visitor 130'!$B$8:$B$17)+ISNUMBER('Test 3 visitor 130'!$C$8:$C$17)&gt;0)*(ISNUMBER('Test 3 visitor 130'!$B$8:$B$17)*('Test 3 visitor 130'!$B$8:$B$17=A267)+ISNUMBER('Test 3 visitor 130'!$C$8:$C$17)*('Test 3 visitor 130'!$C$8:$C$17=A267)&gt;0))&gt;0,0,1))</f>
        <v/>
      </c>
      <c r="D267">
        <f>SUM(B$2:B267)</f>
        <v/>
      </c>
      <c r="E267">
        <f>SUM(C$2:C267)</f>
        <v/>
      </c>
    </row>
    <row r="268">
      <c r="A268" s="9">
        <f>IF(ISNUMBER('Test 3 visitor 130'!$E$4),IF('Test 3 visitor 130'!$E$4+266&lt;='Test 3 visitor 130'!$F$4,'Test 3 visitor 130'!$E$4+266,""),"")</f>
        <v/>
      </c>
      <c r="B268">
        <f>IF(A268="",0,IF(SUMPRODUCT((ISNUMBER('Test 3 visitor 130'!$B$8:$B$17)+ISNUMBER('Test 3 visitor 130'!$C$8:$C$17)&gt;0)*(IF(ISNUMBER('Test 3 visitor 130'!$B$8:$B$17),'Test 3 visitor 130'!$B$8:$B$17,'Test 3 visitor 130'!$E$4)&lt;=A268)*(IF(ISNUMBER('Test 3 visitor 130'!$C$8:$C$17),'Test 3 visitor 130'!$C$8:$C$17,'Test 3 visitor 130'!$F$4)&gt;=A268))&gt;0,1,0))</f>
        <v/>
      </c>
      <c r="C268">
        <f>IF(B268=0,0,IF(SUMPRODUCT((ISNUMBER('Test 3 visitor 130'!$B$8:$B$17)+ISNUMBER('Test 3 visitor 130'!$C$8:$C$17)&gt;0)*(ISNUMBER('Test 3 visitor 130'!$B$8:$B$17)*('Test 3 visitor 130'!$B$8:$B$17=A268)+ISNUMBER('Test 3 visitor 130'!$C$8:$C$17)*('Test 3 visitor 130'!$C$8:$C$17=A268)&gt;0))&gt;0,0,1))</f>
        <v/>
      </c>
      <c r="D268">
        <f>SUM(B$2:B268)</f>
        <v/>
      </c>
      <c r="E268">
        <f>SUM(C$2:C268)</f>
        <v/>
      </c>
    </row>
    <row r="269">
      <c r="A269" s="9">
        <f>IF(ISNUMBER('Test 3 visitor 130'!$E$4),IF('Test 3 visitor 130'!$E$4+267&lt;='Test 3 visitor 130'!$F$4,'Test 3 visitor 130'!$E$4+267,""),"")</f>
        <v/>
      </c>
      <c r="B269">
        <f>IF(A269="",0,IF(SUMPRODUCT((ISNUMBER('Test 3 visitor 130'!$B$8:$B$17)+ISNUMBER('Test 3 visitor 130'!$C$8:$C$17)&gt;0)*(IF(ISNUMBER('Test 3 visitor 130'!$B$8:$B$17),'Test 3 visitor 130'!$B$8:$B$17,'Test 3 visitor 130'!$E$4)&lt;=A269)*(IF(ISNUMBER('Test 3 visitor 130'!$C$8:$C$17),'Test 3 visitor 130'!$C$8:$C$17,'Test 3 visitor 130'!$F$4)&gt;=A269))&gt;0,1,0))</f>
        <v/>
      </c>
      <c r="C269">
        <f>IF(B269=0,0,IF(SUMPRODUCT((ISNUMBER('Test 3 visitor 130'!$B$8:$B$17)+ISNUMBER('Test 3 visitor 130'!$C$8:$C$17)&gt;0)*(ISNUMBER('Test 3 visitor 130'!$B$8:$B$17)*('Test 3 visitor 130'!$B$8:$B$17=A269)+ISNUMBER('Test 3 visitor 130'!$C$8:$C$17)*('Test 3 visitor 130'!$C$8:$C$17=A269)&gt;0))&gt;0,0,1))</f>
        <v/>
      </c>
      <c r="D269">
        <f>SUM(B$2:B269)</f>
        <v/>
      </c>
      <c r="E269">
        <f>SUM(C$2:C269)</f>
        <v/>
      </c>
    </row>
    <row r="270">
      <c r="A270" s="9">
        <f>IF(ISNUMBER('Test 3 visitor 130'!$E$4),IF('Test 3 visitor 130'!$E$4+268&lt;='Test 3 visitor 130'!$F$4,'Test 3 visitor 130'!$E$4+268,""),"")</f>
        <v/>
      </c>
      <c r="B270">
        <f>IF(A270="",0,IF(SUMPRODUCT((ISNUMBER('Test 3 visitor 130'!$B$8:$B$17)+ISNUMBER('Test 3 visitor 130'!$C$8:$C$17)&gt;0)*(IF(ISNUMBER('Test 3 visitor 130'!$B$8:$B$17),'Test 3 visitor 130'!$B$8:$B$17,'Test 3 visitor 130'!$E$4)&lt;=A270)*(IF(ISNUMBER('Test 3 visitor 130'!$C$8:$C$17),'Test 3 visitor 130'!$C$8:$C$17,'Test 3 visitor 130'!$F$4)&gt;=A270))&gt;0,1,0))</f>
        <v/>
      </c>
      <c r="C270">
        <f>IF(B270=0,0,IF(SUMPRODUCT((ISNUMBER('Test 3 visitor 130'!$B$8:$B$17)+ISNUMBER('Test 3 visitor 130'!$C$8:$C$17)&gt;0)*(ISNUMBER('Test 3 visitor 130'!$B$8:$B$17)*('Test 3 visitor 130'!$B$8:$B$17=A270)+ISNUMBER('Test 3 visitor 130'!$C$8:$C$17)*('Test 3 visitor 130'!$C$8:$C$17=A270)&gt;0))&gt;0,0,1))</f>
        <v/>
      </c>
      <c r="D270">
        <f>SUM(B$2:B270)</f>
        <v/>
      </c>
      <c r="E270">
        <f>SUM(C$2:C270)</f>
        <v/>
      </c>
    </row>
    <row r="271">
      <c r="A271" s="9">
        <f>IF(ISNUMBER('Test 3 visitor 130'!$E$4),IF('Test 3 visitor 130'!$E$4+269&lt;='Test 3 visitor 130'!$F$4,'Test 3 visitor 130'!$E$4+269,""),"")</f>
        <v/>
      </c>
      <c r="B271">
        <f>IF(A271="",0,IF(SUMPRODUCT((ISNUMBER('Test 3 visitor 130'!$B$8:$B$17)+ISNUMBER('Test 3 visitor 130'!$C$8:$C$17)&gt;0)*(IF(ISNUMBER('Test 3 visitor 130'!$B$8:$B$17),'Test 3 visitor 130'!$B$8:$B$17,'Test 3 visitor 130'!$E$4)&lt;=A271)*(IF(ISNUMBER('Test 3 visitor 130'!$C$8:$C$17),'Test 3 visitor 130'!$C$8:$C$17,'Test 3 visitor 130'!$F$4)&gt;=A271))&gt;0,1,0))</f>
        <v/>
      </c>
      <c r="C271">
        <f>IF(B271=0,0,IF(SUMPRODUCT((ISNUMBER('Test 3 visitor 130'!$B$8:$B$17)+ISNUMBER('Test 3 visitor 130'!$C$8:$C$17)&gt;0)*(ISNUMBER('Test 3 visitor 130'!$B$8:$B$17)*('Test 3 visitor 130'!$B$8:$B$17=A271)+ISNUMBER('Test 3 visitor 130'!$C$8:$C$17)*('Test 3 visitor 130'!$C$8:$C$17=A271)&gt;0))&gt;0,0,1))</f>
        <v/>
      </c>
      <c r="D271">
        <f>SUM(B$2:B271)</f>
        <v/>
      </c>
      <c r="E271">
        <f>SUM(C$2:C271)</f>
        <v/>
      </c>
    </row>
    <row r="272">
      <c r="A272" s="9">
        <f>IF(ISNUMBER('Test 3 visitor 130'!$E$4),IF('Test 3 visitor 130'!$E$4+270&lt;='Test 3 visitor 130'!$F$4,'Test 3 visitor 130'!$E$4+270,""),"")</f>
        <v/>
      </c>
      <c r="B272">
        <f>IF(A272="",0,IF(SUMPRODUCT((ISNUMBER('Test 3 visitor 130'!$B$8:$B$17)+ISNUMBER('Test 3 visitor 130'!$C$8:$C$17)&gt;0)*(IF(ISNUMBER('Test 3 visitor 130'!$B$8:$B$17),'Test 3 visitor 130'!$B$8:$B$17,'Test 3 visitor 130'!$E$4)&lt;=A272)*(IF(ISNUMBER('Test 3 visitor 130'!$C$8:$C$17),'Test 3 visitor 130'!$C$8:$C$17,'Test 3 visitor 130'!$F$4)&gt;=A272))&gt;0,1,0))</f>
        <v/>
      </c>
      <c r="C272">
        <f>IF(B272=0,0,IF(SUMPRODUCT((ISNUMBER('Test 3 visitor 130'!$B$8:$B$17)+ISNUMBER('Test 3 visitor 130'!$C$8:$C$17)&gt;0)*(ISNUMBER('Test 3 visitor 130'!$B$8:$B$17)*('Test 3 visitor 130'!$B$8:$B$17=A272)+ISNUMBER('Test 3 visitor 130'!$C$8:$C$17)*('Test 3 visitor 130'!$C$8:$C$17=A272)&gt;0))&gt;0,0,1))</f>
        <v/>
      </c>
      <c r="D272">
        <f>SUM(B$2:B272)</f>
        <v/>
      </c>
      <c r="E272">
        <f>SUM(C$2:C272)</f>
        <v/>
      </c>
    </row>
    <row r="273">
      <c r="A273" s="9">
        <f>IF(ISNUMBER('Test 3 visitor 130'!$E$4),IF('Test 3 visitor 130'!$E$4+271&lt;='Test 3 visitor 130'!$F$4,'Test 3 visitor 130'!$E$4+271,""),"")</f>
        <v/>
      </c>
      <c r="B273">
        <f>IF(A273="",0,IF(SUMPRODUCT((ISNUMBER('Test 3 visitor 130'!$B$8:$B$17)+ISNUMBER('Test 3 visitor 130'!$C$8:$C$17)&gt;0)*(IF(ISNUMBER('Test 3 visitor 130'!$B$8:$B$17),'Test 3 visitor 130'!$B$8:$B$17,'Test 3 visitor 130'!$E$4)&lt;=A273)*(IF(ISNUMBER('Test 3 visitor 130'!$C$8:$C$17),'Test 3 visitor 130'!$C$8:$C$17,'Test 3 visitor 130'!$F$4)&gt;=A273))&gt;0,1,0))</f>
        <v/>
      </c>
      <c r="C273">
        <f>IF(B273=0,0,IF(SUMPRODUCT((ISNUMBER('Test 3 visitor 130'!$B$8:$B$17)+ISNUMBER('Test 3 visitor 130'!$C$8:$C$17)&gt;0)*(ISNUMBER('Test 3 visitor 130'!$B$8:$B$17)*('Test 3 visitor 130'!$B$8:$B$17=A273)+ISNUMBER('Test 3 visitor 130'!$C$8:$C$17)*('Test 3 visitor 130'!$C$8:$C$17=A273)&gt;0))&gt;0,0,1))</f>
        <v/>
      </c>
      <c r="D273">
        <f>SUM(B$2:B273)</f>
        <v/>
      </c>
      <c r="E273">
        <f>SUM(C$2:C273)</f>
        <v/>
      </c>
    </row>
    <row r="274">
      <c r="A274" s="9">
        <f>IF(ISNUMBER('Test 3 visitor 130'!$E$4),IF('Test 3 visitor 130'!$E$4+272&lt;='Test 3 visitor 130'!$F$4,'Test 3 visitor 130'!$E$4+272,""),"")</f>
        <v/>
      </c>
      <c r="B274">
        <f>IF(A274="",0,IF(SUMPRODUCT((ISNUMBER('Test 3 visitor 130'!$B$8:$B$17)+ISNUMBER('Test 3 visitor 130'!$C$8:$C$17)&gt;0)*(IF(ISNUMBER('Test 3 visitor 130'!$B$8:$B$17),'Test 3 visitor 130'!$B$8:$B$17,'Test 3 visitor 130'!$E$4)&lt;=A274)*(IF(ISNUMBER('Test 3 visitor 130'!$C$8:$C$17),'Test 3 visitor 130'!$C$8:$C$17,'Test 3 visitor 130'!$F$4)&gt;=A274))&gt;0,1,0))</f>
        <v/>
      </c>
      <c r="C274">
        <f>IF(B274=0,0,IF(SUMPRODUCT((ISNUMBER('Test 3 visitor 130'!$B$8:$B$17)+ISNUMBER('Test 3 visitor 130'!$C$8:$C$17)&gt;0)*(ISNUMBER('Test 3 visitor 130'!$B$8:$B$17)*('Test 3 visitor 130'!$B$8:$B$17=A274)+ISNUMBER('Test 3 visitor 130'!$C$8:$C$17)*('Test 3 visitor 130'!$C$8:$C$17=A274)&gt;0))&gt;0,0,1))</f>
        <v/>
      </c>
      <c r="D274">
        <f>SUM(B$2:B274)</f>
        <v/>
      </c>
      <c r="E274">
        <f>SUM(C$2:C274)</f>
        <v/>
      </c>
    </row>
    <row r="275">
      <c r="A275" s="9">
        <f>IF(ISNUMBER('Test 3 visitor 130'!$E$4),IF('Test 3 visitor 130'!$E$4+273&lt;='Test 3 visitor 130'!$F$4,'Test 3 visitor 130'!$E$4+273,""),"")</f>
        <v/>
      </c>
      <c r="B275">
        <f>IF(A275="",0,IF(SUMPRODUCT((ISNUMBER('Test 3 visitor 130'!$B$8:$B$17)+ISNUMBER('Test 3 visitor 130'!$C$8:$C$17)&gt;0)*(IF(ISNUMBER('Test 3 visitor 130'!$B$8:$B$17),'Test 3 visitor 130'!$B$8:$B$17,'Test 3 visitor 130'!$E$4)&lt;=A275)*(IF(ISNUMBER('Test 3 visitor 130'!$C$8:$C$17),'Test 3 visitor 130'!$C$8:$C$17,'Test 3 visitor 130'!$F$4)&gt;=A275))&gt;0,1,0))</f>
        <v/>
      </c>
      <c r="C275">
        <f>IF(B275=0,0,IF(SUMPRODUCT((ISNUMBER('Test 3 visitor 130'!$B$8:$B$17)+ISNUMBER('Test 3 visitor 130'!$C$8:$C$17)&gt;0)*(ISNUMBER('Test 3 visitor 130'!$B$8:$B$17)*('Test 3 visitor 130'!$B$8:$B$17=A275)+ISNUMBER('Test 3 visitor 130'!$C$8:$C$17)*('Test 3 visitor 130'!$C$8:$C$17=A275)&gt;0))&gt;0,0,1))</f>
        <v/>
      </c>
      <c r="D275">
        <f>SUM(B$2:B275)</f>
        <v/>
      </c>
      <c r="E275">
        <f>SUM(C$2:C275)</f>
        <v/>
      </c>
    </row>
    <row r="276">
      <c r="A276" s="9">
        <f>IF(ISNUMBER('Test 3 visitor 130'!$E$4),IF('Test 3 visitor 130'!$E$4+274&lt;='Test 3 visitor 130'!$F$4,'Test 3 visitor 130'!$E$4+274,""),"")</f>
        <v/>
      </c>
      <c r="B276">
        <f>IF(A276="",0,IF(SUMPRODUCT((ISNUMBER('Test 3 visitor 130'!$B$8:$B$17)+ISNUMBER('Test 3 visitor 130'!$C$8:$C$17)&gt;0)*(IF(ISNUMBER('Test 3 visitor 130'!$B$8:$B$17),'Test 3 visitor 130'!$B$8:$B$17,'Test 3 visitor 130'!$E$4)&lt;=A276)*(IF(ISNUMBER('Test 3 visitor 130'!$C$8:$C$17),'Test 3 visitor 130'!$C$8:$C$17,'Test 3 visitor 130'!$F$4)&gt;=A276))&gt;0,1,0))</f>
        <v/>
      </c>
      <c r="C276">
        <f>IF(B276=0,0,IF(SUMPRODUCT((ISNUMBER('Test 3 visitor 130'!$B$8:$B$17)+ISNUMBER('Test 3 visitor 130'!$C$8:$C$17)&gt;0)*(ISNUMBER('Test 3 visitor 130'!$B$8:$B$17)*('Test 3 visitor 130'!$B$8:$B$17=A276)+ISNUMBER('Test 3 visitor 130'!$C$8:$C$17)*('Test 3 visitor 130'!$C$8:$C$17=A276)&gt;0))&gt;0,0,1))</f>
        <v/>
      </c>
      <c r="D276">
        <f>SUM(B$2:B276)</f>
        <v/>
      </c>
      <c r="E276">
        <f>SUM(C$2:C276)</f>
        <v/>
      </c>
    </row>
    <row r="277">
      <c r="A277" s="9">
        <f>IF(ISNUMBER('Test 3 visitor 130'!$E$4),IF('Test 3 visitor 130'!$E$4+275&lt;='Test 3 visitor 130'!$F$4,'Test 3 visitor 130'!$E$4+275,""),"")</f>
        <v/>
      </c>
      <c r="B277">
        <f>IF(A277="",0,IF(SUMPRODUCT((ISNUMBER('Test 3 visitor 130'!$B$8:$B$17)+ISNUMBER('Test 3 visitor 130'!$C$8:$C$17)&gt;0)*(IF(ISNUMBER('Test 3 visitor 130'!$B$8:$B$17),'Test 3 visitor 130'!$B$8:$B$17,'Test 3 visitor 130'!$E$4)&lt;=A277)*(IF(ISNUMBER('Test 3 visitor 130'!$C$8:$C$17),'Test 3 visitor 130'!$C$8:$C$17,'Test 3 visitor 130'!$F$4)&gt;=A277))&gt;0,1,0))</f>
        <v/>
      </c>
      <c r="C277">
        <f>IF(B277=0,0,IF(SUMPRODUCT((ISNUMBER('Test 3 visitor 130'!$B$8:$B$17)+ISNUMBER('Test 3 visitor 130'!$C$8:$C$17)&gt;0)*(ISNUMBER('Test 3 visitor 130'!$B$8:$B$17)*('Test 3 visitor 130'!$B$8:$B$17=A277)+ISNUMBER('Test 3 visitor 130'!$C$8:$C$17)*('Test 3 visitor 130'!$C$8:$C$17=A277)&gt;0))&gt;0,0,1))</f>
        <v/>
      </c>
      <c r="D277">
        <f>SUM(B$2:B277)</f>
        <v/>
      </c>
      <c r="E277">
        <f>SUM(C$2:C277)</f>
        <v/>
      </c>
    </row>
    <row r="278">
      <c r="A278" s="9">
        <f>IF(ISNUMBER('Test 3 visitor 130'!$E$4),IF('Test 3 visitor 130'!$E$4+276&lt;='Test 3 visitor 130'!$F$4,'Test 3 visitor 130'!$E$4+276,""),"")</f>
        <v/>
      </c>
      <c r="B278">
        <f>IF(A278="",0,IF(SUMPRODUCT((ISNUMBER('Test 3 visitor 130'!$B$8:$B$17)+ISNUMBER('Test 3 visitor 130'!$C$8:$C$17)&gt;0)*(IF(ISNUMBER('Test 3 visitor 130'!$B$8:$B$17),'Test 3 visitor 130'!$B$8:$B$17,'Test 3 visitor 130'!$E$4)&lt;=A278)*(IF(ISNUMBER('Test 3 visitor 130'!$C$8:$C$17),'Test 3 visitor 130'!$C$8:$C$17,'Test 3 visitor 130'!$F$4)&gt;=A278))&gt;0,1,0))</f>
        <v/>
      </c>
      <c r="C278">
        <f>IF(B278=0,0,IF(SUMPRODUCT((ISNUMBER('Test 3 visitor 130'!$B$8:$B$17)+ISNUMBER('Test 3 visitor 130'!$C$8:$C$17)&gt;0)*(ISNUMBER('Test 3 visitor 130'!$B$8:$B$17)*('Test 3 visitor 130'!$B$8:$B$17=A278)+ISNUMBER('Test 3 visitor 130'!$C$8:$C$17)*('Test 3 visitor 130'!$C$8:$C$17=A278)&gt;0))&gt;0,0,1))</f>
        <v/>
      </c>
      <c r="D278">
        <f>SUM(B$2:B278)</f>
        <v/>
      </c>
      <c r="E278">
        <f>SUM(C$2:C278)</f>
        <v/>
      </c>
    </row>
    <row r="279">
      <c r="A279" s="9">
        <f>IF(ISNUMBER('Test 3 visitor 130'!$E$4),IF('Test 3 visitor 130'!$E$4+277&lt;='Test 3 visitor 130'!$F$4,'Test 3 visitor 130'!$E$4+277,""),"")</f>
        <v/>
      </c>
      <c r="B279">
        <f>IF(A279="",0,IF(SUMPRODUCT((ISNUMBER('Test 3 visitor 130'!$B$8:$B$17)+ISNUMBER('Test 3 visitor 130'!$C$8:$C$17)&gt;0)*(IF(ISNUMBER('Test 3 visitor 130'!$B$8:$B$17),'Test 3 visitor 130'!$B$8:$B$17,'Test 3 visitor 130'!$E$4)&lt;=A279)*(IF(ISNUMBER('Test 3 visitor 130'!$C$8:$C$17),'Test 3 visitor 130'!$C$8:$C$17,'Test 3 visitor 130'!$F$4)&gt;=A279))&gt;0,1,0))</f>
        <v/>
      </c>
      <c r="C279">
        <f>IF(B279=0,0,IF(SUMPRODUCT((ISNUMBER('Test 3 visitor 130'!$B$8:$B$17)+ISNUMBER('Test 3 visitor 130'!$C$8:$C$17)&gt;0)*(ISNUMBER('Test 3 visitor 130'!$B$8:$B$17)*('Test 3 visitor 130'!$B$8:$B$17=A279)+ISNUMBER('Test 3 visitor 130'!$C$8:$C$17)*('Test 3 visitor 130'!$C$8:$C$17=A279)&gt;0))&gt;0,0,1))</f>
        <v/>
      </c>
      <c r="D279">
        <f>SUM(B$2:B279)</f>
        <v/>
      </c>
      <c r="E279">
        <f>SUM(C$2:C279)</f>
        <v/>
      </c>
    </row>
    <row r="280">
      <c r="A280" s="9">
        <f>IF(ISNUMBER('Test 3 visitor 130'!$E$4),IF('Test 3 visitor 130'!$E$4+278&lt;='Test 3 visitor 130'!$F$4,'Test 3 visitor 130'!$E$4+278,""),"")</f>
        <v/>
      </c>
      <c r="B280">
        <f>IF(A280="",0,IF(SUMPRODUCT((ISNUMBER('Test 3 visitor 130'!$B$8:$B$17)+ISNUMBER('Test 3 visitor 130'!$C$8:$C$17)&gt;0)*(IF(ISNUMBER('Test 3 visitor 130'!$B$8:$B$17),'Test 3 visitor 130'!$B$8:$B$17,'Test 3 visitor 130'!$E$4)&lt;=A280)*(IF(ISNUMBER('Test 3 visitor 130'!$C$8:$C$17),'Test 3 visitor 130'!$C$8:$C$17,'Test 3 visitor 130'!$F$4)&gt;=A280))&gt;0,1,0))</f>
        <v/>
      </c>
      <c r="C280">
        <f>IF(B280=0,0,IF(SUMPRODUCT((ISNUMBER('Test 3 visitor 130'!$B$8:$B$17)+ISNUMBER('Test 3 visitor 130'!$C$8:$C$17)&gt;0)*(ISNUMBER('Test 3 visitor 130'!$B$8:$B$17)*('Test 3 visitor 130'!$B$8:$B$17=A280)+ISNUMBER('Test 3 visitor 130'!$C$8:$C$17)*('Test 3 visitor 130'!$C$8:$C$17=A280)&gt;0))&gt;0,0,1))</f>
        <v/>
      </c>
      <c r="D280">
        <f>SUM(B$2:B280)</f>
        <v/>
      </c>
      <c r="E280">
        <f>SUM(C$2:C280)</f>
        <v/>
      </c>
    </row>
    <row r="281">
      <c r="A281" s="9">
        <f>IF(ISNUMBER('Test 3 visitor 130'!$E$4),IF('Test 3 visitor 130'!$E$4+279&lt;='Test 3 visitor 130'!$F$4,'Test 3 visitor 130'!$E$4+279,""),"")</f>
        <v/>
      </c>
      <c r="B281">
        <f>IF(A281="",0,IF(SUMPRODUCT((ISNUMBER('Test 3 visitor 130'!$B$8:$B$17)+ISNUMBER('Test 3 visitor 130'!$C$8:$C$17)&gt;0)*(IF(ISNUMBER('Test 3 visitor 130'!$B$8:$B$17),'Test 3 visitor 130'!$B$8:$B$17,'Test 3 visitor 130'!$E$4)&lt;=A281)*(IF(ISNUMBER('Test 3 visitor 130'!$C$8:$C$17),'Test 3 visitor 130'!$C$8:$C$17,'Test 3 visitor 130'!$F$4)&gt;=A281))&gt;0,1,0))</f>
        <v/>
      </c>
      <c r="C281">
        <f>IF(B281=0,0,IF(SUMPRODUCT((ISNUMBER('Test 3 visitor 130'!$B$8:$B$17)+ISNUMBER('Test 3 visitor 130'!$C$8:$C$17)&gt;0)*(ISNUMBER('Test 3 visitor 130'!$B$8:$B$17)*('Test 3 visitor 130'!$B$8:$B$17=A281)+ISNUMBER('Test 3 visitor 130'!$C$8:$C$17)*('Test 3 visitor 130'!$C$8:$C$17=A281)&gt;0))&gt;0,0,1))</f>
        <v/>
      </c>
      <c r="D281">
        <f>SUM(B$2:B281)</f>
        <v/>
      </c>
      <c r="E281">
        <f>SUM(C$2:C281)</f>
        <v/>
      </c>
    </row>
    <row r="282">
      <c r="A282" s="9">
        <f>IF(ISNUMBER('Test 3 visitor 130'!$E$4),IF('Test 3 visitor 130'!$E$4+280&lt;='Test 3 visitor 130'!$F$4,'Test 3 visitor 130'!$E$4+280,""),"")</f>
        <v/>
      </c>
      <c r="B282">
        <f>IF(A282="",0,IF(SUMPRODUCT((ISNUMBER('Test 3 visitor 130'!$B$8:$B$17)+ISNUMBER('Test 3 visitor 130'!$C$8:$C$17)&gt;0)*(IF(ISNUMBER('Test 3 visitor 130'!$B$8:$B$17),'Test 3 visitor 130'!$B$8:$B$17,'Test 3 visitor 130'!$E$4)&lt;=A282)*(IF(ISNUMBER('Test 3 visitor 130'!$C$8:$C$17),'Test 3 visitor 130'!$C$8:$C$17,'Test 3 visitor 130'!$F$4)&gt;=A282))&gt;0,1,0))</f>
        <v/>
      </c>
      <c r="C282">
        <f>IF(B282=0,0,IF(SUMPRODUCT((ISNUMBER('Test 3 visitor 130'!$B$8:$B$17)+ISNUMBER('Test 3 visitor 130'!$C$8:$C$17)&gt;0)*(ISNUMBER('Test 3 visitor 130'!$B$8:$B$17)*('Test 3 visitor 130'!$B$8:$B$17=A282)+ISNUMBER('Test 3 visitor 130'!$C$8:$C$17)*('Test 3 visitor 130'!$C$8:$C$17=A282)&gt;0))&gt;0,0,1))</f>
        <v/>
      </c>
      <c r="D282">
        <f>SUM(B$2:B282)</f>
        <v/>
      </c>
      <c r="E282">
        <f>SUM(C$2:C282)</f>
        <v/>
      </c>
    </row>
    <row r="283">
      <c r="A283" s="9">
        <f>IF(ISNUMBER('Test 3 visitor 130'!$E$4),IF('Test 3 visitor 130'!$E$4+281&lt;='Test 3 visitor 130'!$F$4,'Test 3 visitor 130'!$E$4+281,""),"")</f>
        <v/>
      </c>
      <c r="B283">
        <f>IF(A283="",0,IF(SUMPRODUCT((ISNUMBER('Test 3 visitor 130'!$B$8:$B$17)+ISNUMBER('Test 3 visitor 130'!$C$8:$C$17)&gt;0)*(IF(ISNUMBER('Test 3 visitor 130'!$B$8:$B$17),'Test 3 visitor 130'!$B$8:$B$17,'Test 3 visitor 130'!$E$4)&lt;=A283)*(IF(ISNUMBER('Test 3 visitor 130'!$C$8:$C$17),'Test 3 visitor 130'!$C$8:$C$17,'Test 3 visitor 130'!$F$4)&gt;=A283))&gt;0,1,0))</f>
        <v/>
      </c>
      <c r="C283">
        <f>IF(B283=0,0,IF(SUMPRODUCT((ISNUMBER('Test 3 visitor 130'!$B$8:$B$17)+ISNUMBER('Test 3 visitor 130'!$C$8:$C$17)&gt;0)*(ISNUMBER('Test 3 visitor 130'!$B$8:$B$17)*('Test 3 visitor 130'!$B$8:$B$17=A283)+ISNUMBER('Test 3 visitor 130'!$C$8:$C$17)*('Test 3 visitor 130'!$C$8:$C$17=A283)&gt;0))&gt;0,0,1))</f>
        <v/>
      </c>
      <c r="D283">
        <f>SUM(B$2:B283)</f>
        <v/>
      </c>
      <c r="E283">
        <f>SUM(C$2:C283)</f>
        <v/>
      </c>
    </row>
    <row r="284">
      <c r="A284" s="9">
        <f>IF(ISNUMBER('Test 3 visitor 130'!$E$4),IF('Test 3 visitor 130'!$E$4+282&lt;='Test 3 visitor 130'!$F$4,'Test 3 visitor 130'!$E$4+282,""),"")</f>
        <v/>
      </c>
      <c r="B284">
        <f>IF(A284="",0,IF(SUMPRODUCT((ISNUMBER('Test 3 visitor 130'!$B$8:$B$17)+ISNUMBER('Test 3 visitor 130'!$C$8:$C$17)&gt;0)*(IF(ISNUMBER('Test 3 visitor 130'!$B$8:$B$17),'Test 3 visitor 130'!$B$8:$B$17,'Test 3 visitor 130'!$E$4)&lt;=A284)*(IF(ISNUMBER('Test 3 visitor 130'!$C$8:$C$17),'Test 3 visitor 130'!$C$8:$C$17,'Test 3 visitor 130'!$F$4)&gt;=A284))&gt;0,1,0))</f>
        <v/>
      </c>
      <c r="C284">
        <f>IF(B284=0,0,IF(SUMPRODUCT((ISNUMBER('Test 3 visitor 130'!$B$8:$B$17)+ISNUMBER('Test 3 visitor 130'!$C$8:$C$17)&gt;0)*(ISNUMBER('Test 3 visitor 130'!$B$8:$B$17)*('Test 3 visitor 130'!$B$8:$B$17=A284)+ISNUMBER('Test 3 visitor 130'!$C$8:$C$17)*('Test 3 visitor 130'!$C$8:$C$17=A284)&gt;0))&gt;0,0,1))</f>
        <v/>
      </c>
      <c r="D284">
        <f>SUM(B$2:B284)</f>
        <v/>
      </c>
      <c r="E284">
        <f>SUM(C$2:C284)</f>
        <v/>
      </c>
    </row>
    <row r="285">
      <c r="A285" s="9">
        <f>IF(ISNUMBER('Test 3 visitor 130'!$E$4),IF('Test 3 visitor 130'!$E$4+283&lt;='Test 3 visitor 130'!$F$4,'Test 3 visitor 130'!$E$4+283,""),"")</f>
        <v/>
      </c>
      <c r="B285">
        <f>IF(A285="",0,IF(SUMPRODUCT((ISNUMBER('Test 3 visitor 130'!$B$8:$B$17)+ISNUMBER('Test 3 visitor 130'!$C$8:$C$17)&gt;0)*(IF(ISNUMBER('Test 3 visitor 130'!$B$8:$B$17),'Test 3 visitor 130'!$B$8:$B$17,'Test 3 visitor 130'!$E$4)&lt;=A285)*(IF(ISNUMBER('Test 3 visitor 130'!$C$8:$C$17),'Test 3 visitor 130'!$C$8:$C$17,'Test 3 visitor 130'!$F$4)&gt;=A285))&gt;0,1,0))</f>
        <v/>
      </c>
      <c r="C285">
        <f>IF(B285=0,0,IF(SUMPRODUCT((ISNUMBER('Test 3 visitor 130'!$B$8:$B$17)+ISNUMBER('Test 3 visitor 130'!$C$8:$C$17)&gt;0)*(ISNUMBER('Test 3 visitor 130'!$B$8:$B$17)*('Test 3 visitor 130'!$B$8:$B$17=A285)+ISNUMBER('Test 3 visitor 130'!$C$8:$C$17)*('Test 3 visitor 130'!$C$8:$C$17=A285)&gt;0))&gt;0,0,1))</f>
        <v/>
      </c>
      <c r="D285">
        <f>SUM(B$2:B285)</f>
        <v/>
      </c>
      <c r="E285">
        <f>SUM(C$2:C285)</f>
        <v/>
      </c>
    </row>
    <row r="286">
      <c r="A286" s="9">
        <f>IF(ISNUMBER('Test 3 visitor 130'!$E$4),IF('Test 3 visitor 130'!$E$4+284&lt;='Test 3 visitor 130'!$F$4,'Test 3 visitor 130'!$E$4+284,""),"")</f>
        <v/>
      </c>
      <c r="B286">
        <f>IF(A286="",0,IF(SUMPRODUCT((ISNUMBER('Test 3 visitor 130'!$B$8:$B$17)+ISNUMBER('Test 3 visitor 130'!$C$8:$C$17)&gt;0)*(IF(ISNUMBER('Test 3 visitor 130'!$B$8:$B$17),'Test 3 visitor 130'!$B$8:$B$17,'Test 3 visitor 130'!$E$4)&lt;=A286)*(IF(ISNUMBER('Test 3 visitor 130'!$C$8:$C$17),'Test 3 visitor 130'!$C$8:$C$17,'Test 3 visitor 130'!$F$4)&gt;=A286))&gt;0,1,0))</f>
        <v/>
      </c>
      <c r="C286">
        <f>IF(B286=0,0,IF(SUMPRODUCT((ISNUMBER('Test 3 visitor 130'!$B$8:$B$17)+ISNUMBER('Test 3 visitor 130'!$C$8:$C$17)&gt;0)*(ISNUMBER('Test 3 visitor 130'!$B$8:$B$17)*('Test 3 visitor 130'!$B$8:$B$17=A286)+ISNUMBER('Test 3 visitor 130'!$C$8:$C$17)*('Test 3 visitor 130'!$C$8:$C$17=A286)&gt;0))&gt;0,0,1))</f>
        <v/>
      </c>
      <c r="D286">
        <f>SUM(B$2:B286)</f>
        <v/>
      </c>
      <c r="E286">
        <f>SUM(C$2:C286)</f>
        <v/>
      </c>
    </row>
    <row r="287">
      <c r="A287" s="9">
        <f>IF(ISNUMBER('Test 3 visitor 130'!$E$4),IF('Test 3 visitor 130'!$E$4+285&lt;='Test 3 visitor 130'!$F$4,'Test 3 visitor 130'!$E$4+285,""),"")</f>
        <v/>
      </c>
      <c r="B287">
        <f>IF(A287="",0,IF(SUMPRODUCT((ISNUMBER('Test 3 visitor 130'!$B$8:$B$17)+ISNUMBER('Test 3 visitor 130'!$C$8:$C$17)&gt;0)*(IF(ISNUMBER('Test 3 visitor 130'!$B$8:$B$17),'Test 3 visitor 130'!$B$8:$B$17,'Test 3 visitor 130'!$E$4)&lt;=A287)*(IF(ISNUMBER('Test 3 visitor 130'!$C$8:$C$17),'Test 3 visitor 130'!$C$8:$C$17,'Test 3 visitor 130'!$F$4)&gt;=A287))&gt;0,1,0))</f>
        <v/>
      </c>
      <c r="C287">
        <f>IF(B287=0,0,IF(SUMPRODUCT((ISNUMBER('Test 3 visitor 130'!$B$8:$B$17)+ISNUMBER('Test 3 visitor 130'!$C$8:$C$17)&gt;0)*(ISNUMBER('Test 3 visitor 130'!$B$8:$B$17)*('Test 3 visitor 130'!$B$8:$B$17=A287)+ISNUMBER('Test 3 visitor 130'!$C$8:$C$17)*('Test 3 visitor 130'!$C$8:$C$17=A287)&gt;0))&gt;0,0,1))</f>
        <v/>
      </c>
      <c r="D287">
        <f>SUM(B$2:B287)</f>
        <v/>
      </c>
      <c r="E287">
        <f>SUM(C$2:C287)</f>
        <v/>
      </c>
    </row>
    <row r="288">
      <c r="A288" s="9">
        <f>IF(ISNUMBER('Test 3 visitor 130'!$E$4),IF('Test 3 visitor 130'!$E$4+286&lt;='Test 3 visitor 130'!$F$4,'Test 3 visitor 130'!$E$4+286,""),"")</f>
        <v/>
      </c>
      <c r="B288">
        <f>IF(A288="",0,IF(SUMPRODUCT((ISNUMBER('Test 3 visitor 130'!$B$8:$B$17)+ISNUMBER('Test 3 visitor 130'!$C$8:$C$17)&gt;0)*(IF(ISNUMBER('Test 3 visitor 130'!$B$8:$B$17),'Test 3 visitor 130'!$B$8:$B$17,'Test 3 visitor 130'!$E$4)&lt;=A288)*(IF(ISNUMBER('Test 3 visitor 130'!$C$8:$C$17),'Test 3 visitor 130'!$C$8:$C$17,'Test 3 visitor 130'!$F$4)&gt;=A288))&gt;0,1,0))</f>
        <v/>
      </c>
      <c r="C288">
        <f>IF(B288=0,0,IF(SUMPRODUCT((ISNUMBER('Test 3 visitor 130'!$B$8:$B$17)+ISNUMBER('Test 3 visitor 130'!$C$8:$C$17)&gt;0)*(ISNUMBER('Test 3 visitor 130'!$B$8:$B$17)*('Test 3 visitor 130'!$B$8:$B$17=A288)+ISNUMBER('Test 3 visitor 130'!$C$8:$C$17)*('Test 3 visitor 130'!$C$8:$C$17=A288)&gt;0))&gt;0,0,1))</f>
        <v/>
      </c>
      <c r="D288">
        <f>SUM(B$2:B288)</f>
        <v/>
      </c>
      <c r="E288">
        <f>SUM(C$2:C288)</f>
        <v/>
      </c>
    </row>
    <row r="289">
      <c r="A289" s="9">
        <f>IF(ISNUMBER('Test 3 visitor 130'!$E$4),IF('Test 3 visitor 130'!$E$4+287&lt;='Test 3 visitor 130'!$F$4,'Test 3 visitor 130'!$E$4+287,""),"")</f>
        <v/>
      </c>
      <c r="B289">
        <f>IF(A289="",0,IF(SUMPRODUCT((ISNUMBER('Test 3 visitor 130'!$B$8:$B$17)+ISNUMBER('Test 3 visitor 130'!$C$8:$C$17)&gt;0)*(IF(ISNUMBER('Test 3 visitor 130'!$B$8:$B$17),'Test 3 visitor 130'!$B$8:$B$17,'Test 3 visitor 130'!$E$4)&lt;=A289)*(IF(ISNUMBER('Test 3 visitor 130'!$C$8:$C$17),'Test 3 visitor 130'!$C$8:$C$17,'Test 3 visitor 130'!$F$4)&gt;=A289))&gt;0,1,0))</f>
        <v/>
      </c>
      <c r="C289">
        <f>IF(B289=0,0,IF(SUMPRODUCT((ISNUMBER('Test 3 visitor 130'!$B$8:$B$17)+ISNUMBER('Test 3 visitor 130'!$C$8:$C$17)&gt;0)*(ISNUMBER('Test 3 visitor 130'!$B$8:$B$17)*('Test 3 visitor 130'!$B$8:$B$17=A289)+ISNUMBER('Test 3 visitor 130'!$C$8:$C$17)*('Test 3 visitor 130'!$C$8:$C$17=A289)&gt;0))&gt;0,0,1))</f>
        <v/>
      </c>
      <c r="D289">
        <f>SUM(B$2:B289)</f>
        <v/>
      </c>
      <c r="E289">
        <f>SUM(C$2:C289)</f>
        <v/>
      </c>
    </row>
    <row r="290">
      <c r="A290" s="9">
        <f>IF(ISNUMBER('Test 3 visitor 130'!$E$4),IF('Test 3 visitor 130'!$E$4+288&lt;='Test 3 visitor 130'!$F$4,'Test 3 visitor 130'!$E$4+288,""),"")</f>
        <v/>
      </c>
      <c r="B290">
        <f>IF(A290="",0,IF(SUMPRODUCT((ISNUMBER('Test 3 visitor 130'!$B$8:$B$17)+ISNUMBER('Test 3 visitor 130'!$C$8:$C$17)&gt;0)*(IF(ISNUMBER('Test 3 visitor 130'!$B$8:$B$17),'Test 3 visitor 130'!$B$8:$B$17,'Test 3 visitor 130'!$E$4)&lt;=A290)*(IF(ISNUMBER('Test 3 visitor 130'!$C$8:$C$17),'Test 3 visitor 130'!$C$8:$C$17,'Test 3 visitor 130'!$F$4)&gt;=A290))&gt;0,1,0))</f>
        <v/>
      </c>
      <c r="C290">
        <f>IF(B290=0,0,IF(SUMPRODUCT((ISNUMBER('Test 3 visitor 130'!$B$8:$B$17)+ISNUMBER('Test 3 visitor 130'!$C$8:$C$17)&gt;0)*(ISNUMBER('Test 3 visitor 130'!$B$8:$B$17)*('Test 3 visitor 130'!$B$8:$B$17=A290)+ISNUMBER('Test 3 visitor 130'!$C$8:$C$17)*('Test 3 visitor 130'!$C$8:$C$17=A290)&gt;0))&gt;0,0,1))</f>
        <v/>
      </c>
      <c r="D290">
        <f>SUM(B$2:B290)</f>
        <v/>
      </c>
      <c r="E290">
        <f>SUM(C$2:C290)</f>
        <v/>
      </c>
    </row>
    <row r="291">
      <c r="A291" s="9">
        <f>IF(ISNUMBER('Test 3 visitor 130'!$E$4),IF('Test 3 visitor 130'!$E$4+289&lt;='Test 3 visitor 130'!$F$4,'Test 3 visitor 130'!$E$4+289,""),"")</f>
        <v/>
      </c>
      <c r="B291">
        <f>IF(A291="",0,IF(SUMPRODUCT((ISNUMBER('Test 3 visitor 130'!$B$8:$B$17)+ISNUMBER('Test 3 visitor 130'!$C$8:$C$17)&gt;0)*(IF(ISNUMBER('Test 3 visitor 130'!$B$8:$B$17),'Test 3 visitor 130'!$B$8:$B$17,'Test 3 visitor 130'!$E$4)&lt;=A291)*(IF(ISNUMBER('Test 3 visitor 130'!$C$8:$C$17),'Test 3 visitor 130'!$C$8:$C$17,'Test 3 visitor 130'!$F$4)&gt;=A291))&gt;0,1,0))</f>
        <v/>
      </c>
      <c r="C291">
        <f>IF(B291=0,0,IF(SUMPRODUCT((ISNUMBER('Test 3 visitor 130'!$B$8:$B$17)+ISNUMBER('Test 3 visitor 130'!$C$8:$C$17)&gt;0)*(ISNUMBER('Test 3 visitor 130'!$B$8:$B$17)*('Test 3 visitor 130'!$B$8:$B$17=A291)+ISNUMBER('Test 3 visitor 130'!$C$8:$C$17)*('Test 3 visitor 130'!$C$8:$C$17=A291)&gt;0))&gt;0,0,1))</f>
        <v/>
      </c>
      <c r="D291">
        <f>SUM(B$2:B291)</f>
        <v/>
      </c>
      <c r="E291">
        <f>SUM(C$2:C291)</f>
        <v/>
      </c>
    </row>
    <row r="292">
      <c r="A292" s="9">
        <f>IF(ISNUMBER('Test 3 visitor 130'!$E$4),IF('Test 3 visitor 130'!$E$4+290&lt;='Test 3 visitor 130'!$F$4,'Test 3 visitor 130'!$E$4+290,""),"")</f>
        <v/>
      </c>
      <c r="B292">
        <f>IF(A292="",0,IF(SUMPRODUCT((ISNUMBER('Test 3 visitor 130'!$B$8:$B$17)+ISNUMBER('Test 3 visitor 130'!$C$8:$C$17)&gt;0)*(IF(ISNUMBER('Test 3 visitor 130'!$B$8:$B$17),'Test 3 visitor 130'!$B$8:$B$17,'Test 3 visitor 130'!$E$4)&lt;=A292)*(IF(ISNUMBER('Test 3 visitor 130'!$C$8:$C$17),'Test 3 visitor 130'!$C$8:$C$17,'Test 3 visitor 130'!$F$4)&gt;=A292))&gt;0,1,0))</f>
        <v/>
      </c>
      <c r="C292">
        <f>IF(B292=0,0,IF(SUMPRODUCT((ISNUMBER('Test 3 visitor 130'!$B$8:$B$17)+ISNUMBER('Test 3 visitor 130'!$C$8:$C$17)&gt;0)*(ISNUMBER('Test 3 visitor 130'!$B$8:$B$17)*('Test 3 visitor 130'!$B$8:$B$17=A292)+ISNUMBER('Test 3 visitor 130'!$C$8:$C$17)*('Test 3 visitor 130'!$C$8:$C$17=A292)&gt;0))&gt;0,0,1))</f>
        <v/>
      </c>
      <c r="D292">
        <f>SUM(B$2:B292)</f>
        <v/>
      </c>
      <c r="E292">
        <f>SUM(C$2:C292)</f>
        <v/>
      </c>
    </row>
    <row r="293">
      <c r="A293" s="9">
        <f>IF(ISNUMBER('Test 3 visitor 130'!$E$4),IF('Test 3 visitor 130'!$E$4+291&lt;='Test 3 visitor 130'!$F$4,'Test 3 visitor 130'!$E$4+291,""),"")</f>
        <v/>
      </c>
      <c r="B293">
        <f>IF(A293="",0,IF(SUMPRODUCT((ISNUMBER('Test 3 visitor 130'!$B$8:$B$17)+ISNUMBER('Test 3 visitor 130'!$C$8:$C$17)&gt;0)*(IF(ISNUMBER('Test 3 visitor 130'!$B$8:$B$17),'Test 3 visitor 130'!$B$8:$B$17,'Test 3 visitor 130'!$E$4)&lt;=A293)*(IF(ISNUMBER('Test 3 visitor 130'!$C$8:$C$17),'Test 3 visitor 130'!$C$8:$C$17,'Test 3 visitor 130'!$F$4)&gt;=A293))&gt;0,1,0))</f>
        <v/>
      </c>
      <c r="C293">
        <f>IF(B293=0,0,IF(SUMPRODUCT((ISNUMBER('Test 3 visitor 130'!$B$8:$B$17)+ISNUMBER('Test 3 visitor 130'!$C$8:$C$17)&gt;0)*(ISNUMBER('Test 3 visitor 130'!$B$8:$B$17)*('Test 3 visitor 130'!$B$8:$B$17=A293)+ISNUMBER('Test 3 visitor 130'!$C$8:$C$17)*('Test 3 visitor 130'!$C$8:$C$17=A293)&gt;0))&gt;0,0,1))</f>
        <v/>
      </c>
      <c r="D293">
        <f>SUM(B$2:B293)</f>
        <v/>
      </c>
      <c r="E293">
        <f>SUM(C$2:C293)</f>
        <v/>
      </c>
    </row>
    <row r="294">
      <c r="A294" s="9">
        <f>IF(ISNUMBER('Test 3 visitor 130'!$E$4),IF('Test 3 visitor 130'!$E$4+292&lt;='Test 3 visitor 130'!$F$4,'Test 3 visitor 130'!$E$4+292,""),"")</f>
        <v/>
      </c>
      <c r="B294">
        <f>IF(A294="",0,IF(SUMPRODUCT((ISNUMBER('Test 3 visitor 130'!$B$8:$B$17)+ISNUMBER('Test 3 visitor 130'!$C$8:$C$17)&gt;0)*(IF(ISNUMBER('Test 3 visitor 130'!$B$8:$B$17),'Test 3 visitor 130'!$B$8:$B$17,'Test 3 visitor 130'!$E$4)&lt;=A294)*(IF(ISNUMBER('Test 3 visitor 130'!$C$8:$C$17),'Test 3 visitor 130'!$C$8:$C$17,'Test 3 visitor 130'!$F$4)&gt;=A294))&gt;0,1,0))</f>
        <v/>
      </c>
      <c r="C294">
        <f>IF(B294=0,0,IF(SUMPRODUCT((ISNUMBER('Test 3 visitor 130'!$B$8:$B$17)+ISNUMBER('Test 3 visitor 130'!$C$8:$C$17)&gt;0)*(ISNUMBER('Test 3 visitor 130'!$B$8:$B$17)*('Test 3 visitor 130'!$B$8:$B$17=A294)+ISNUMBER('Test 3 visitor 130'!$C$8:$C$17)*('Test 3 visitor 130'!$C$8:$C$17=A294)&gt;0))&gt;0,0,1))</f>
        <v/>
      </c>
      <c r="D294">
        <f>SUM(B$2:B294)</f>
        <v/>
      </c>
      <c r="E294">
        <f>SUM(C$2:C294)</f>
        <v/>
      </c>
    </row>
    <row r="295">
      <c r="A295" s="9">
        <f>IF(ISNUMBER('Test 3 visitor 130'!$E$4),IF('Test 3 visitor 130'!$E$4+293&lt;='Test 3 visitor 130'!$F$4,'Test 3 visitor 130'!$E$4+293,""),"")</f>
        <v/>
      </c>
      <c r="B295">
        <f>IF(A295="",0,IF(SUMPRODUCT((ISNUMBER('Test 3 visitor 130'!$B$8:$B$17)+ISNUMBER('Test 3 visitor 130'!$C$8:$C$17)&gt;0)*(IF(ISNUMBER('Test 3 visitor 130'!$B$8:$B$17),'Test 3 visitor 130'!$B$8:$B$17,'Test 3 visitor 130'!$E$4)&lt;=A295)*(IF(ISNUMBER('Test 3 visitor 130'!$C$8:$C$17),'Test 3 visitor 130'!$C$8:$C$17,'Test 3 visitor 130'!$F$4)&gt;=A295))&gt;0,1,0))</f>
        <v/>
      </c>
      <c r="C295">
        <f>IF(B295=0,0,IF(SUMPRODUCT((ISNUMBER('Test 3 visitor 130'!$B$8:$B$17)+ISNUMBER('Test 3 visitor 130'!$C$8:$C$17)&gt;0)*(ISNUMBER('Test 3 visitor 130'!$B$8:$B$17)*('Test 3 visitor 130'!$B$8:$B$17=A295)+ISNUMBER('Test 3 visitor 130'!$C$8:$C$17)*('Test 3 visitor 130'!$C$8:$C$17=A295)&gt;0))&gt;0,0,1))</f>
        <v/>
      </c>
      <c r="D295">
        <f>SUM(B$2:B295)</f>
        <v/>
      </c>
      <c r="E295">
        <f>SUM(C$2:C295)</f>
        <v/>
      </c>
    </row>
    <row r="296">
      <c r="A296" s="9">
        <f>IF(ISNUMBER('Test 3 visitor 130'!$E$4),IF('Test 3 visitor 130'!$E$4+294&lt;='Test 3 visitor 130'!$F$4,'Test 3 visitor 130'!$E$4+294,""),"")</f>
        <v/>
      </c>
      <c r="B296">
        <f>IF(A296="",0,IF(SUMPRODUCT((ISNUMBER('Test 3 visitor 130'!$B$8:$B$17)+ISNUMBER('Test 3 visitor 130'!$C$8:$C$17)&gt;0)*(IF(ISNUMBER('Test 3 visitor 130'!$B$8:$B$17),'Test 3 visitor 130'!$B$8:$B$17,'Test 3 visitor 130'!$E$4)&lt;=A296)*(IF(ISNUMBER('Test 3 visitor 130'!$C$8:$C$17),'Test 3 visitor 130'!$C$8:$C$17,'Test 3 visitor 130'!$F$4)&gt;=A296))&gt;0,1,0))</f>
        <v/>
      </c>
      <c r="C296">
        <f>IF(B296=0,0,IF(SUMPRODUCT((ISNUMBER('Test 3 visitor 130'!$B$8:$B$17)+ISNUMBER('Test 3 visitor 130'!$C$8:$C$17)&gt;0)*(ISNUMBER('Test 3 visitor 130'!$B$8:$B$17)*('Test 3 visitor 130'!$B$8:$B$17=A296)+ISNUMBER('Test 3 visitor 130'!$C$8:$C$17)*('Test 3 visitor 130'!$C$8:$C$17=A296)&gt;0))&gt;0,0,1))</f>
        <v/>
      </c>
      <c r="D296">
        <f>SUM(B$2:B296)</f>
        <v/>
      </c>
      <c r="E296">
        <f>SUM(C$2:C296)</f>
        <v/>
      </c>
    </row>
    <row r="297">
      <c r="A297" s="9">
        <f>IF(ISNUMBER('Test 3 visitor 130'!$E$4),IF('Test 3 visitor 130'!$E$4+295&lt;='Test 3 visitor 130'!$F$4,'Test 3 visitor 130'!$E$4+295,""),"")</f>
        <v/>
      </c>
      <c r="B297">
        <f>IF(A297="",0,IF(SUMPRODUCT((ISNUMBER('Test 3 visitor 130'!$B$8:$B$17)+ISNUMBER('Test 3 visitor 130'!$C$8:$C$17)&gt;0)*(IF(ISNUMBER('Test 3 visitor 130'!$B$8:$B$17),'Test 3 visitor 130'!$B$8:$B$17,'Test 3 visitor 130'!$E$4)&lt;=A297)*(IF(ISNUMBER('Test 3 visitor 130'!$C$8:$C$17),'Test 3 visitor 130'!$C$8:$C$17,'Test 3 visitor 130'!$F$4)&gt;=A297))&gt;0,1,0))</f>
        <v/>
      </c>
      <c r="C297">
        <f>IF(B297=0,0,IF(SUMPRODUCT((ISNUMBER('Test 3 visitor 130'!$B$8:$B$17)+ISNUMBER('Test 3 visitor 130'!$C$8:$C$17)&gt;0)*(ISNUMBER('Test 3 visitor 130'!$B$8:$B$17)*('Test 3 visitor 130'!$B$8:$B$17=A297)+ISNUMBER('Test 3 visitor 130'!$C$8:$C$17)*('Test 3 visitor 130'!$C$8:$C$17=A297)&gt;0))&gt;0,0,1))</f>
        <v/>
      </c>
      <c r="D297">
        <f>SUM(B$2:B297)</f>
        <v/>
      </c>
      <c r="E297">
        <f>SUM(C$2:C297)</f>
        <v/>
      </c>
    </row>
    <row r="298">
      <c r="A298" s="9">
        <f>IF(ISNUMBER('Test 3 visitor 130'!$E$4),IF('Test 3 visitor 130'!$E$4+296&lt;='Test 3 visitor 130'!$F$4,'Test 3 visitor 130'!$E$4+296,""),"")</f>
        <v/>
      </c>
      <c r="B298">
        <f>IF(A298="",0,IF(SUMPRODUCT((ISNUMBER('Test 3 visitor 130'!$B$8:$B$17)+ISNUMBER('Test 3 visitor 130'!$C$8:$C$17)&gt;0)*(IF(ISNUMBER('Test 3 visitor 130'!$B$8:$B$17),'Test 3 visitor 130'!$B$8:$B$17,'Test 3 visitor 130'!$E$4)&lt;=A298)*(IF(ISNUMBER('Test 3 visitor 130'!$C$8:$C$17),'Test 3 visitor 130'!$C$8:$C$17,'Test 3 visitor 130'!$F$4)&gt;=A298))&gt;0,1,0))</f>
        <v/>
      </c>
      <c r="C298">
        <f>IF(B298=0,0,IF(SUMPRODUCT((ISNUMBER('Test 3 visitor 130'!$B$8:$B$17)+ISNUMBER('Test 3 visitor 130'!$C$8:$C$17)&gt;0)*(ISNUMBER('Test 3 visitor 130'!$B$8:$B$17)*('Test 3 visitor 130'!$B$8:$B$17=A298)+ISNUMBER('Test 3 visitor 130'!$C$8:$C$17)*('Test 3 visitor 130'!$C$8:$C$17=A298)&gt;0))&gt;0,0,1))</f>
        <v/>
      </c>
      <c r="D298">
        <f>SUM(B$2:B298)</f>
        <v/>
      </c>
      <c r="E298">
        <f>SUM(C$2:C298)</f>
        <v/>
      </c>
    </row>
    <row r="299">
      <c r="A299" s="9">
        <f>IF(ISNUMBER('Test 3 visitor 130'!$E$4),IF('Test 3 visitor 130'!$E$4+297&lt;='Test 3 visitor 130'!$F$4,'Test 3 visitor 130'!$E$4+297,""),"")</f>
        <v/>
      </c>
      <c r="B299">
        <f>IF(A299="",0,IF(SUMPRODUCT((ISNUMBER('Test 3 visitor 130'!$B$8:$B$17)+ISNUMBER('Test 3 visitor 130'!$C$8:$C$17)&gt;0)*(IF(ISNUMBER('Test 3 visitor 130'!$B$8:$B$17),'Test 3 visitor 130'!$B$8:$B$17,'Test 3 visitor 130'!$E$4)&lt;=A299)*(IF(ISNUMBER('Test 3 visitor 130'!$C$8:$C$17),'Test 3 visitor 130'!$C$8:$C$17,'Test 3 visitor 130'!$F$4)&gt;=A299))&gt;0,1,0))</f>
        <v/>
      </c>
      <c r="C299">
        <f>IF(B299=0,0,IF(SUMPRODUCT((ISNUMBER('Test 3 visitor 130'!$B$8:$B$17)+ISNUMBER('Test 3 visitor 130'!$C$8:$C$17)&gt;0)*(ISNUMBER('Test 3 visitor 130'!$B$8:$B$17)*('Test 3 visitor 130'!$B$8:$B$17=A299)+ISNUMBER('Test 3 visitor 130'!$C$8:$C$17)*('Test 3 visitor 130'!$C$8:$C$17=A299)&gt;0))&gt;0,0,1))</f>
        <v/>
      </c>
      <c r="D299">
        <f>SUM(B$2:B299)</f>
        <v/>
      </c>
      <c r="E299">
        <f>SUM(C$2:C299)</f>
        <v/>
      </c>
    </row>
    <row r="300">
      <c r="A300" s="9">
        <f>IF(ISNUMBER('Test 3 visitor 130'!$E$4),IF('Test 3 visitor 130'!$E$4+298&lt;='Test 3 visitor 130'!$F$4,'Test 3 visitor 130'!$E$4+298,""),"")</f>
        <v/>
      </c>
      <c r="B300">
        <f>IF(A300="",0,IF(SUMPRODUCT((ISNUMBER('Test 3 visitor 130'!$B$8:$B$17)+ISNUMBER('Test 3 visitor 130'!$C$8:$C$17)&gt;0)*(IF(ISNUMBER('Test 3 visitor 130'!$B$8:$B$17),'Test 3 visitor 130'!$B$8:$B$17,'Test 3 visitor 130'!$E$4)&lt;=A300)*(IF(ISNUMBER('Test 3 visitor 130'!$C$8:$C$17),'Test 3 visitor 130'!$C$8:$C$17,'Test 3 visitor 130'!$F$4)&gt;=A300))&gt;0,1,0))</f>
        <v/>
      </c>
      <c r="C300">
        <f>IF(B300=0,0,IF(SUMPRODUCT((ISNUMBER('Test 3 visitor 130'!$B$8:$B$17)+ISNUMBER('Test 3 visitor 130'!$C$8:$C$17)&gt;0)*(ISNUMBER('Test 3 visitor 130'!$B$8:$B$17)*('Test 3 visitor 130'!$B$8:$B$17=A300)+ISNUMBER('Test 3 visitor 130'!$C$8:$C$17)*('Test 3 visitor 130'!$C$8:$C$17=A300)&gt;0))&gt;0,0,1))</f>
        <v/>
      </c>
      <c r="D300">
        <f>SUM(B$2:B300)</f>
        <v/>
      </c>
      <c r="E300">
        <f>SUM(C$2:C300)</f>
        <v/>
      </c>
    </row>
    <row r="301">
      <c r="A301" s="9">
        <f>IF(ISNUMBER('Test 3 visitor 130'!$E$4),IF('Test 3 visitor 130'!$E$4+299&lt;='Test 3 visitor 130'!$F$4,'Test 3 visitor 130'!$E$4+299,""),"")</f>
        <v/>
      </c>
      <c r="B301">
        <f>IF(A301="",0,IF(SUMPRODUCT((ISNUMBER('Test 3 visitor 130'!$B$8:$B$17)+ISNUMBER('Test 3 visitor 130'!$C$8:$C$17)&gt;0)*(IF(ISNUMBER('Test 3 visitor 130'!$B$8:$B$17),'Test 3 visitor 130'!$B$8:$B$17,'Test 3 visitor 130'!$E$4)&lt;=A301)*(IF(ISNUMBER('Test 3 visitor 130'!$C$8:$C$17),'Test 3 visitor 130'!$C$8:$C$17,'Test 3 visitor 130'!$F$4)&gt;=A301))&gt;0,1,0))</f>
        <v/>
      </c>
      <c r="C301">
        <f>IF(B301=0,0,IF(SUMPRODUCT((ISNUMBER('Test 3 visitor 130'!$B$8:$B$17)+ISNUMBER('Test 3 visitor 130'!$C$8:$C$17)&gt;0)*(ISNUMBER('Test 3 visitor 130'!$B$8:$B$17)*('Test 3 visitor 130'!$B$8:$B$17=A301)+ISNUMBER('Test 3 visitor 130'!$C$8:$C$17)*('Test 3 visitor 130'!$C$8:$C$17=A301)&gt;0))&gt;0,0,1))</f>
        <v/>
      </c>
      <c r="D301">
        <f>SUM(B$2:B301)</f>
        <v/>
      </c>
      <c r="E301">
        <f>SUM(C$2:C301)</f>
        <v/>
      </c>
    </row>
    <row r="302">
      <c r="A302" s="9">
        <f>IF(ISNUMBER('Test 3 visitor 130'!$E$4),IF('Test 3 visitor 130'!$E$4+300&lt;='Test 3 visitor 130'!$F$4,'Test 3 visitor 130'!$E$4+300,""),"")</f>
        <v/>
      </c>
      <c r="B302">
        <f>IF(A302="",0,IF(SUMPRODUCT((ISNUMBER('Test 3 visitor 130'!$B$8:$B$17)+ISNUMBER('Test 3 visitor 130'!$C$8:$C$17)&gt;0)*(IF(ISNUMBER('Test 3 visitor 130'!$B$8:$B$17),'Test 3 visitor 130'!$B$8:$B$17,'Test 3 visitor 130'!$E$4)&lt;=A302)*(IF(ISNUMBER('Test 3 visitor 130'!$C$8:$C$17),'Test 3 visitor 130'!$C$8:$C$17,'Test 3 visitor 130'!$F$4)&gt;=A302))&gt;0,1,0))</f>
        <v/>
      </c>
      <c r="C302">
        <f>IF(B302=0,0,IF(SUMPRODUCT((ISNUMBER('Test 3 visitor 130'!$B$8:$B$17)+ISNUMBER('Test 3 visitor 130'!$C$8:$C$17)&gt;0)*(ISNUMBER('Test 3 visitor 130'!$B$8:$B$17)*('Test 3 visitor 130'!$B$8:$B$17=A302)+ISNUMBER('Test 3 visitor 130'!$C$8:$C$17)*('Test 3 visitor 130'!$C$8:$C$17=A302)&gt;0))&gt;0,0,1))</f>
        <v/>
      </c>
      <c r="D302">
        <f>SUM(B$2:B302)</f>
        <v/>
      </c>
      <c r="E302">
        <f>SUM(C$2:C302)</f>
        <v/>
      </c>
    </row>
    <row r="303">
      <c r="A303" s="9">
        <f>IF(ISNUMBER('Test 3 visitor 130'!$E$4),IF('Test 3 visitor 130'!$E$4+301&lt;='Test 3 visitor 130'!$F$4,'Test 3 visitor 130'!$E$4+301,""),"")</f>
        <v/>
      </c>
      <c r="B303">
        <f>IF(A303="",0,IF(SUMPRODUCT((ISNUMBER('Test 3 visitor 130'!$B$8:$B$17)+ISNUMBER('Test 3 visitor 130'!$C$8:$C$17)&gt;0)*(IF(ISNUMBER('Test 3 visitor 130'!$B$8:$B$17),'Test 3 visitor 130'!$B$8:$B$17,'Test 3 visitor 130'!$E$4)&lt;=A303)*(IF(ISNUMBER('Test 3 visitor 130'!$C$8:$C$17),'Test 3 visitor 130'!$C$8:$C$17,'Test 3 visitor 130'!$F$4)&gt;=A303))&gt;0,1,0))</f>
        <v/>
      </c>
      <c r="C303">
        <f>IF(B303=0,0,IF(SUMPRODUCT((ISNUMBER('Test 3 visitor 130'!$B$8:$B$17)+ISNUMBER('Test 3 visitor 130'!$C$8:$C$17)&gt;0)*(ISNUMBER('Test 3 visitor 130'!$B$8:$B$17)*('Test 3 visitor 130'!$B$8:$B$17=A303)+ISNUMBER('Test 3 visitor 130'!$C$8:$C$17)*('Test 3 visitor 130'!$C$8:$C$17=A303)&gt;0))&gt;0,0,1))</f>
        <v/>
      </c>
      <c r="D303">
        <f>SUM(B$2:B303)</f>
        <v/>
      </c>
      <c r="E303">
        <f>SUM(C$2:C303)</f>
        <v/>
      </c>
    </row>
    <row r="304">
      <c r="A304" s="9">
        <f>IF(ISNUMBER('Test 3 visitor 130'!$E$4),IF('Test 3 visitor 130'!$E$4+302&lt;='Test 3 visitor 130'!$F$4,'Test 3 visitor 130'!$E$4+302,""),"")</f>
        <v/>
      </c>
      <c r="B304">
        <f>IF(A304="",0,IF(SUMPRODUCT((ISNUMBER('Test 3 visitor 130'!$B$8:$B$17)+ISNUMBER('Test 3 visitor 130'!$C$8:$C$17)&gt;0)*(IF(ISNUMBER('Test 3 visitor 130'!$B$8:$B$17),'Test 3 visitor 130'!$B$8:$B$17,'Test 3 visitor 130'!$E$4)&lt;=A304)*(IF(ISNUMBER('Test 3 visitor 130'!$C$8:$C$17),'Test 3 visitor 130'!$C$8:$C$17,'Test 3 visitor 130'!$F$4)&gt;=A304))&gt;0,1,0))</f>
        <v/>
      </c>
      <c r="C304">
        <f>IF(B304=0,0,IF(SUMPRODUCT((ISNUMBER('Test 3 visitor 130'!$B$8:$B$17)+ISNUMBER('Test 3 visitor 130'!$C$8:$C$17)&gt;0)*(ISNUMBER('Test 3 visitor 130'!$B$8:$B$17)*('Test 3 visitor 130'!$B$8:$B$17=A304)+ISNUMBER('Test 3 visitor 130'!$C$8:$C$17)*('Test 3 visitor 130'!$C$8:$C$17=A304)&gt;0))&gt;0,0,1))</f>
        <v/>
      </c>
      <c r="D304">
        <f>SUM(B$2:B304)</f>
        <v/>
      </c>
      <c r="E304">
        <f>SUM(C$2:C304)</f>
        <v/>
      </c>
    </row>
    <row r="305">
      <c r="A305" s="9">
        <f>IF(ISNUMBER('Test 3 visitor 130'!$E$4),IF('Test 3 visitor 130'!$E$4+303&lt;='Test 3 visitor 130'!$F$4,'Test 3 visitor 130'!$E$4+303,""),"")</f>
        <v/>
      </c>
      <c r="B305">
        <f>IF(A305="",0,IF(SUMPRODUCT((ISNUMBER('Test 3 visitor 130'!$B$8:$B$17)+ISNUMBER('Test 3 visitor 130'!$C$8:$C$17)&gt;0)*(IF(ISNUMBER('Test 3 visitor 130'!$B$8:$B$17),'Test 3 visitor 130'!$B$8:$B$17,'Test 3 visitor 130'!$E$4)&lt;=A305)*(IF(ISNUMBER('Test 3 visitor 130'!$C$8:$C$17),'Test 3 visitor 130'!$C$8:$C$17,'Test 3 visitor 130'!$F$4)&gt;=A305))&gt;0,1,0))</f>
        <v/>
      </c>
      <c r="C305">
        <f>IF(B305=0,0,IF(SUMPRODUCT((ISNUMBER('Test 3 visitor 130'!$B$8:$B$17)+ISNUMBER('Test 3 visitor 130'!$C$8:$C$17)&gt;0)*(ISNUMBER('Test 3 visitor 130'!$B$8:$B$17)*('Test 3 visitor 130'!$B$8:$B$17=A305)+ISNUMBER('Test 3 visitor 130'!$C$8:$C$17)*('Test 3 visitor 130'!$C$8:$C$17=A305)&gt;0))&gt;0,0,1))</f>
        <v/>
      </c>
      <c r="D305">
        <f>SUM(B$2:B305)</f>
        <v/>
      </c>
      <c r="E305">
        <f>SUM(C$2:C305)</f>
        <v/>
      </c>
    </row>
    <row r="306">
      <c r="A306" s="9">
        <f>IF(ISNUMBER('Test 3 visitor 130'!$E$4),IF('Test 3 visitor 130'!$E$4+304&lt;='Test 3 visitor 130'!$F$4,'Test 3 visitor 130'!$E$4+304,""),"")</f>
        <v/>
      </c>
      <c r="B306">
        <f>IF(A306="",0,IF(SUMPRODUCT((ISNUMBER('Test 3 visitor 130'!$B$8:$B$17)+ISNUMBER('Test 3 visitor 130'!$C$8:$C$17)&gt;0)*(IF(ISNUMBER('Test 3 visitor 130'!$B$8:$B$17),'Test 3 visitor 130'!$B$8:$B$17,'Test 3 visitor 130'!$E$4)&lt;=A306)*(IF(ISNUMBER('Test 3 visitor 130'!$C$8:$C$17),'Test 3 visitor 130'!$C$8:$C$17,'Test 3 visitor 130'!$F$4)&gt;=A306))&gt;0,1,0))</f>
        <v/>
      </c>
      <c r="C306">
        <f>IF(B306=0,0,IF(SUMPRODUCT((ISNUMBER('Test 3 visitor 130'!$B$8:$B$17)+ISNUMBER('Test 3 visitor 130'!$C$8:$C$17)&gt;0)*(ISNUMBER('Test 3 visitor 130'!$B$8:$B$17)*('Test 3 visitor 130'!$B$8:$B$17=A306)+ISNUMBER('Test 3 visitor 130'!$C$8:$C$17)*('Test 3 visitor 130'!$C$8:$C$17=A306)&gt;0))&gt;0,0,1))</f>
        <v/>
      </c>
      <c r="D306">
        <f>SUM(B$2:B306)</f>
        <v/>
      </c>
      <c r="E306">
        <f>SUM(C$2:C306)</f>
        <v/>
      </c>
    </row>
    <row r="307">
      <c r="A307" s="9">
        <f>IF(ISNUMBER('Test 3 visitor 130'!$E$4),IF('Test 3 visitor 130'!$E$4+305&lt;='Test 3 visitor 130'!$F$4,'Test 3 visitor 130'!$E$4+305,""),"")</f>
        <v/>
      </c>
      <c r="B307">
        <f>IF(A307="",0,IF(SUMPRODUCT((ISNUMBER('Test 3 visitor 130'!$B$8:$B$17)+ISNUMBER('Test 3 visitor 130'!$C$8:$C$17)&gt;0)*(IF(ISNUMBER('Test 3 visitor 130'!$B$8:$B$17),'Test 3 visitor 130'!$B$8:$B$17,'Test 3 visitor 130'!$E$4)&lt;=A307)*(IF(ISNUMBER('Test 3 visitor 130'!$C$8:$C$17),'Test 3 visitor 130'!$C$8:$C$17,'Test 3 visitor 130'!$F$4)&gt;=A307))&gt;0,1,0))</f>
        <v/>
      </c>
      <c r="C307">
        <f>IF(B307=0,0,IF(SUMPRODUCT((ISNUMBER('Test 3 visitor 130'!$B$8:$B$17)+ISNUMBER('Test 3 visitor 130'!$C$8:$C$17)&gt;0)*(ISNUMBER('Test 3 visitor 130'!$B$8:$B$17)*('Test 3 visitor 130'!$B$8:$B$17=A307)+ISNUMBER('Test 3 visitor 130'!$C$8:$C$17)*('Test 3 visitor 130'!$C$8:$C$17=A307)&gt;0))&gt;0,0,1))</f>
        <v/>
      </c>
      <c r="D307">
        <f>SUM(B$2:B307)</f>
        <v/>
      </c>
      <c r="E307">
        <f>SUM(C$2:C307)</f>
        <v/>
      </c>
    </row>
    <row r="308">
      <c r="A308" s="9">
        <f>IF(ISNUMBER('Test 3 visitor 130'!$E$4),IF('Test 3 visitor 130'!$E$4+306&lt;='Test 3 visitor 130'!$F$4,'Test 3 visitor 130'!$E$4+306,""),"")</f>
        <v/>
      </c>
      <c r="B308">
        <f>IF(A308="",0,IF(SUMPRODUCT((ISNUMBER('Test 3 visitor 130'!$B$8:$B$17)+ISNUMBER('Test 3 visitor 130'!$C$8:$C$17)&gt;0)*(IF(ISNUMBER('Test 3 visitor 130'!$B$8:$B$17),'Test 3 visitor 130'!$B$8:$B$17,'Test 3 visitor 130'!$E$4)&lt;=A308)*(IF(ISNUMBER('Test 3 visitor 130'!$C$8:$C$17),'Test 3 visitor 130'!$C$8:$C$17,'Test 3 visitor 130'!$F$4)&gt;=A308))&gt;0,1,0))</f>
        <v/>
      </c>
      <c r="C308">
        <f>IF(B308=0,0,IF(SUMPRODUCT((ISNUMBER('Test 3 visitor 130'!$B$8:$B$17)+ISNUMBER('Test 3 visitor 130'!$C$8:$C$17)&gt;0)*(ISNUMBER('Test 3 visitor 130'!$B$8:$B$17)*('Test 3 visitor 130'!$B$8:$B$17=A308)+ISNUMBER('Test 3 visitor 130'!$C$8:$C$17)*('Test 3 visitor 130'!$C$8:$C$17=A308)&gt;0))&gt;0,0,1))</f>
        <v/>
      </c>
      <c r="D308">
        <f>SUM(B$2:B308)</f>
        <v/>
      </c>
      <c r="E308">
        <f>SUM(C$2:C308)</f>
        <v/>
      </c>
    </row>
    <row r="309">
      <c r="A309" s="9">
        <f>IF(ISNUMBER('Test 3 visitor 130'!$E$4),IF('Test 3 visitor 130'!$E$4+307&lt;='Test 3 visitor 130'!$F$4,'Test 3 visitor 130'!$E$4+307,""),"")</f>
        <v/>
      </c>
      <c r="B309">
        <f>IF(A309="",0,IF(SUMPRODUCT((ISNUMBER('Test 3 visitor 130'!$B$8:$B$17)+ISNUMBER('Test 3 visitor 130'!$C$8:$C$17)&gt;0)*(IF(ISNUMBER('Test 3 visitor 130'!$B$8:$B$17),'Test 3 visitor 130'!$B$8:$B$17,'Test 3 visitor 130'!$E$4)&lt;=A309)*(IF(ISNUMBER('Test 3 visitor 130'!$C$8:$C$17),'Test 3 visitor 130'!$C$8:$C$17,'Test 3 visitor 130'!$F$4)&gt;=A309))&gt;0,1,0))</f>
        <v/>
      </c>
      <c r="C309">
        <f>IF(B309=0,0,IF(SUMPRODUCT((ISNUMBER('Test 3 visitor 130'!$B$8:$B$17)+ISNUMBER('Test 3 visitor 130'!$C$8:$C$17)&gt;0)*(ISNUMBER('Test 3 visitor 130'!$B$8:$B$17)*('Test 3 visitor 130'!$B$8:$B$17=A309)+ISNUMBER('Test 3 visitor 130'!$C$8:$C$17)*('Test 3 visitor 130'!$C$8:$C$17=A309)&gt;0))&gt;0,0,1))</f>
        <v/>
      </c>
      <c r="D309">
        <f>SUM(B$2:B309)</f>
        <v/>
      </c>
      <c r="E309">
        <f>SUM(C$2:C309)</f>
        <v/>
      </c>
    </row>
    <row r="310">
      <c r="A310" s="9">
        <f>IF(ISNUMBER('Test 3 visitor 130'!$E$4),IF('Test 3 visitor 130'!$E$4+308&lt;='Test 3 visitor 130'!$F$4,'Test 3 visitor 130'!$E$4+308,""),"")</f>
        <v/>
      </c>
      <c r="B310">
        <f>IF(A310="",0,IF(SUMPRODUCT((ISNUMBER('Test 3 visitor 130'!$B$8:$B$17)+ISNUMBER('Test 3 visitor 130'!$C$8:$C$17)&gt;0)*(IF(ISNUMBER('Test 3 visitor 130'!$B$8:$B$17),'Test 3 visitor 130'!$B$8:$B$17,'Test 3 visitor 130'!$E$4)&lt;=A310)*(IF(ISNUMBER('Test 3 visitor 130'!$C$8:$C$17),'Test 3 visitor 130'!$C$8:$C$17,'Test 3 visitor 130'!$F$4)&gt;=A310))&gt;0,1,0))</f>
        <v/>
      </c>
      <c r="C310">
        <f>IF(B310=0,0,IF(SUMPRODUCT((ISNUMBER('Test 3 visitor 130'!$B$8:$B$17)+ISNUMBER('Test 3 visitor 130'!$C$8:$C$17)&gt;0)*(ISNUMBER('Test 3 visitor 130'!$B$8:$B$17)*('Test 3 visitor 130'!$B$8:$B$17=A310)+ISNUMBER('Test 3 visitor 130'!$C$8:$C$17)*('Test 3 visitor 130'!$C$8:$C$17=A310)&gt;0))&gt;0,0,1))</f>
        <v/>
      </c>
      <c r="D310">
        <f>SUM(B$2:B310)</f>
        <v/>
      </c>
      <c r="E310">
        <f>SUM(C$2:C310)</f>
        <v/>
      </c>
    </row>
    <row r="311">
      <c r="A311" s="9">
        <f>IF(ISNUMBER('Test 3 visitor 130'!$E$4),IF('Test 3 visitor 130'!$E$4+309&lt;='Test 3 visitor 130'!$F$4,'Test 3 visitor 130'!$E$4+309,""),"")</f>
        <v/>
      </c>
      <c r="B311">
        <f>IF(A311="",0,IF(SUMPRODUCT((ISNUMBER('Test 3 visitor 130'!$B$8:$B$17)+ISNUMBER('Test 3 visitor 130'!$C$8:$C$17)&gt;0)*(IF(ISNUMBER('Test 3 visitor 130'!$B$8:$B$17),'Test 3 visitor 130'!$B$8:$B$17,'Test 3 visitor 130'!$E$4)&lt;=A311)*(IF(ISNUMBER('Test 3 visitor 130'!$C$8:$C$17),'Test 3 visitor 130'!$C$8:$C$17,'Test 3 visitor 130'!$F$4)&gt;=A311))&gt;0,1,0))</f>
        <v/>
      </c>
      <c r="C311">
        <f>IF(B311=0,0,IF(SUMPRODUCT((ISNUMBER('Test 3 visitor 130'!$B$8:$B$17)+ISNUMBER('Test 3 visitor 130'!$C$8:$C$17)&gt;0)*(ISNUMBER('Test 3 visitor 130'!$B$8:$B$17)*('Test 3 visitor 130'!$B$8:$B$17=A311)+ISNUMBER('Test 3 visitor 130'!$C$8:$C$17)*('Test 3 visitor 130'!$C$8:$C$17=A311)&gt;0))&gt;0,0,1))</f>
        <v/>
      </c>
      <c r="D311">
        <f>SUM(B$2:B311)</f>
        <v/>
      </c>
      <c r="E311">
        <f>SUM(C$2:C311)</f>
        <v/>
      </c>
    </row>
    <row r="312">
      <c r="A312" s="9">
        <f>IF(ISNUMBER('Test 3 visitor 130'!$E$4),IF('Test 3 visitor 130'!$E$4+310&lt;='Test 3 visitor 130'!$F$4,'Test 3 visitor 130'!$E$4+310,""),"")</f>
        <v/>
      </c>
      <c r="B312">
        <f>IF(A312="",0,IF(SUMPRODUCT((ISNUMBER('Test 3 visitor 130'!$B$8:$B$17)+ISNUMBER('Test 3 visitor 130'!$C$8:$C$17)&gt;0)*(IF(ISNUMBER('Test 3 visitor 130'!$B$8:$B$17),'Test 3 visitor 130'!$B$8:$B$17,'Test 3 visitor 130'!$E$4)&lt;=A312)*(IF(ISNUMBER('Test 3 visitor 130'!$C$8:$C$17),'Test 3 visitor 130'!$C$8:$C$17,'Test 3 visitor 130'!$F$4)&gt;=A312))&gt;0,1,0))</f>
        <v/>
      </c>
      <c r="C312">
        <f>IF(B312=0,0,IF(SUMPRODUCT((ISNUMBER('Test 3 visitor 130'!$B$8:$B$17)+ISNUMBER('Test 3 visitor 130'!$C$8:$C$17)&gt;0)*(ISNUMBER('Test 3 visitor 130'!$B$8:$B$17)*('Test 3 visitor 130'!$B$8:$B$17=A312)+ISNUMBER('Test 3 visitor 130'!$C$8:$C$17)*('Test 3 visitor 130'!$C$8:$C$17=A312)&gt;0))&gt;0,0,1))</f>
        <v/>
      </c>
      <c r="D312">
        <f>SUM(B$2:B312)</f>
        <v/>
      </c>
      <c r="E312">
        <f>SUM(C$2:C312)</f>
        <v/>
      </c>
    </row>
    <row r="313">
      <c r="A313" s="9">
        <f>IF(ISNUMBER('Test 3 visitor 130'!$E$4),IF('Test 3 visitor 130'!$E$4+311&lt;='Test 3 visitor 130'!$F$4,'Test 3 visitor 130'!$E$4+311,""),"")</f>
        <v/>
      </c>
      <c r="B313">
        <f>IF(A313="",0,IF(SUMPRODUCT((ISNUMBER('Test 3 visitor 130'!$B$8:$B$17)+ISNUMBER('Test 3 visitor 130'!$C$8:$C$17)&gt;0)*(IF(ISNUMBER('Test 3 visitor 130'!$B$8:$B$17),'Test 3 visitor 130'!$B$8:$B$17,'Test 3 visitor 130'!$E$4)&lt;=A313)*(IF(ISNUMBER('Test 3 visitor 130'!$C$8:$C$17),'Test 3 visitor 130'!$C$8:$C$17,'Test 3 visitor 130'!$F$4)&gt;=A313))&gt;0,1,0))</f>
        <v/>
      </c>
      <c r="C313">
        <f>IF(B313=0,0,IF(SUMPRODUCT((ISNUMBER('Test 3 visitor 130'!$B$8:$B$17)+ISNUMBER('Test 3 visitor 130'!$C$8:$C$17)&gt;0)*(ISNUMBER('Test 3 visitor 130'!$B$8:$B$17)*('Test 3 visitor 130'!$B$8:$B$17=A313)+ISNUMBER('Test 3 visitor 130'!$C$8:$C$17)*('Test 3 visitor 130'!$C$8:$C$17=A313)&gt;0))&gt;0,0,1))</f>
        <v/>
      </c>
      <c r="D313">
        <f>SUM(B$2:B313)</f>
        <v/>
      </c>
      <c r="E313">
        <f>SUM(C$2:C313)</f>
        <v/>
      </c>
    </row>
    <row r="314">
      <c r="A314" s="9">
        <f>IF(ISNUMBER('Test 3 visitor 130'!$E$4),IF('Test 3 visitor 130'!$E$4+312&lt;='Test 3 visitor 130'!$F$4,'Test 3 visitor 130'!$E$4+312,""),"")</f>
        <v/>
      </c>
      <c r="B314">
        <f>IF(A314="",0,IF(SUMPRODUCT((ISNUMBER('Test 3 visitor 130'!$B$8:$B$17)+ISNUMBER('Test 3 visitor 130'!$C$8:$C$17)&gt;0)*(IF(ISNUMBER('Test 3 visitor 130'!$B$8:$B$17),'Test 3 visitor 130'!$B$8:$B$17,'Test 3 visitor 130'!$E$4)&lt;=A314)*(IF(ISNUMBER('Test 3 visitor 130'!$C$8:$C$17),'Test 3 visitor 130'!$C$8:$C$17,'Test 3 visitor 130'!$F$4)&gt;=A314))&gt;0,1,0))</f>
        <v/>
      </c>
      <c r="C314">
        <f>IF(B314=0,0,IF(SUMPRODUCT((ISNUMBER('Test 3 visitor 130'!$B$8:$B$17)+ISNUMBER('Test 3 visitor 130'!$C$8:$C$17)&gt;0)*(ISNUMBER('Test 3 visitor 130'!$B$8:$B$17)*('Test 3 visitor 130'!$B$8:$B$17=A314)+ISNUMBER('Test 3 visitor 130'!$C$8:$C$17)*('Test 3 visitor 130'!$C$8:$C$17=A314)&gt;0))&gt;0,0,1))</f>
        <v/>
      </c>
      <c r="D314">
        <f>SUM(B$2:B314)</f>
        <v/>
      </c>
      <c r="E314">
        <f>SUM(C$2:C314)</f>
        <v/>
      </c>
    </row>
    <row r="315">
      <c r="A315" s="9">
        <f>IF(ISNUMBER('Test 3 visitor 130'!$E$4),IF('Test 3 visitor 130'!$E$4+313&lt;='Test 3 visitor 130'!$F$4,'Test 3 visitor 130'!$E$4+313,""),"")</f>
        <v/>
      </c>
      <c r="B315">
        <f>IF(A315="",0,IF(SUMPRODUCT((ISNUMBER('Test 3 visitor 130'!$B$8:$B$17)+ISNUMBER('Test 3 visitor 130'!$C$8:$C$17)&gt;0)*(IF(ISNUMBER('Test 3 visitor 130'!$B$8:$B$17),'Test 3 visitor 130'!$B$8:$B$17,'Test 3 visitor 130'!$E$4)&lt;=A315)*(IF(ISNUMBER('Test 3 visitor 130'!$C$8:$C$17),'Test 3 visitor 130'!$C$8:$C$17,'Test 3 visitor 130'!$F$4)&gt;=A315))&gt;0,1,0))</f>
        <v/>
      </c>
      <c r="C315">
        <f>IF(B315=0,0,IF(SUMPRODUCT((ISNUMBER('Test 3 visitor 130'!$B$8:$B$17)+ISNUMBER('Test 3 visitor 130'!$C$8:$C$17)&gt;0)*(ISNUMBER('Test 3 visitor 130'!$B$8:$B$17)*('Test 3 visitor 130'!$B$8:$B$17=A315)+ISNUMBER('Test 3 visitor 130'!$C$8:$C$17)*('Test 3 visitor 130'!$C$8:$C$17=A315)&gt;0))&gt;0,0,1))</f>
        <v/>
      </c>
      <c r="D315">
        <f>SUM(B$2:B315)</f>
        <v/>
      </c>
      <c r="E315">
        <f>SUM(C$2:C315)</f>
        <v/>
      </c>
    </row>
    <row r="316">
      <c r="A316" s="9">
        <f>IF(ISNUMBER('Test 3 visitor 130'!$E$4),IF('Test 3 visitor 130'!$E$4+314&lt;='Test 3 visitor 130'!$F$4,'Test 3 visitor 130'!$E$4+314,""),"")</f>
        <v/>
      </c>
      <c r="B316">
        <f>IF(A316="",0,IF(SUMPRODUCT((ISNUMBER('Test 3 visitor 130'!$B$8:$B$17)+ISNUMBER('Test 3 visitor 130'!$C$8:$C$17)&gt;0)*(IF(ISNUMBER('Test 3 visitor 130'!$B$8:$B$17),'Test 3 visitor 130'!$B$8:$B$17,'Test 3 visitor 130'!$E$4)&lt;=A316)*(IF(ISNUMBER('Test 3 visitor 130'!$C$8:$C$17),'Test 3 visitor 130'!$C$8:$C$17,'Test 3 visitor 130'!$F$4)&gt;=A316))&gt;0,1,0))</f>
        <v/>
      </c>
      <c r="C316">
        <f>IF(B316=0,0,IF(SUMPRODUCT((ISNUMBER('Test 3 visitor 130'!$B$8:$B$17)+ISNUMBER('Test 3 visitor 130'!$C$8:$C$17)&gt;0)*(ISNUMBER('Test 3 visitor 130'!$B$8:$B$17)*('Test 3 visitor 130'!$B$8:$B$17=A316)+ISNUMBER('Test 3 visitor 130'!$C$8:$C$17)*('Test 3 visitor 130'!$C$8:$C$17=A316)&gt;0))&gt;0,0,1))</f>
        <v/>
      </c>
      <c r="D316">
        <f>SUM(B$2:B316)</f>
        <v/>
      </c>
      <c r="E316">
        <f>SUM(C$2:C316)</f>
        <v/>
      </c>
    </row>
    <row r="317">
      <c r="A317" s="9">
        <f>IF(ISNUMBER('Test 3 visitor 130'!$E$4),IF('Test 3 visitor 130'!$E$4+315&lt;='Test 3 visitor 130'!$F$4,'Test 3 visitor 130'!$E$4+315,""),"")</f>
        <v/>
      </c>
      <c r="B317">
        <f>IF(A317="",0,IF(SUMPRODUCT((ISNUMBER('Test 3 visitor 130'!$B$8:$B$17)+ISNUMBER('Test 3 visitor 130'!$C$8:$C$17)&gt;0)*(IF(ISNUMBER('Test 3 visitor 130'!$B$8:$B$17),'Test 3 visitor 130'!$B$8:$B$17,'Test 3 visitor 130'!$E$4)&lt;=A317)*(IF(ISNUMBER('Test 3 visitor 130'!$C$8:$C$17),'Test 3 visitor 130'!$C$8:$C$17,'Test 3 visitor 130'!$F$4)&gt;=A317))&gt;0,1,0))</f>
        <v/>
      </c>
      <c r="C317">
        <f>IF(B317=0,0,IF(SUMPRODUCT((ISNUMBER('Test 3 visitor 130'!$B$8:$B$17)+ISNUMBER('Test 3 visitor 130'!$C$8:$C$17)&gt;0)*(ISNUMBER('Test 3 visitor 130'!$B$8:$B$17)*('Test 3 visitor 130'!$B$8:$B$17=A317)+ISNUMBER('Test 3 visitor 130'!$C$8:$C$17)*('Test 3 visitor 130'!$C$8:$C$17=A317)&gt;0))&gt;0,0,1))</f>
        <v/>
      </c>
      <c r="D317">
        <f>SUM(B$2:B317)</f>
        <v/>
      </c>
      <c r="E317">
        <f>SUM(C$2:C317)</f>
        <v/>
      </c>
    </row>
    <row r="318">
      <c r="A318" s="9">
        <f>IF(ISNUMBER('Test 3 visitor 130'!$E$4),IF('Test 3 visitor 130'!$E$4+316&lt;='Test 3 visitor 130'!$F$4,'Test 3 visitor 130'!$E$4+316,""),"")</f>
        <v/>
      </c>
      <c r="B318">
        <f>IF(A318="",0,IF(SUMPRODUCT((ISNUMBER('Test 3 visitor 130'!$B$8:$B$17)+ISNUMBER('Test 3 visitor 130'!$C$8:$C$17)&gt;0)*(IF(ISNUMBER('Test 3 visitor 130'!$B$8:$B$17),'Test 3 visitor 130'!$B$8:$B$17,'Test 3 visitor 130'!$E$4)&lt;=A318)*(IF(ISNUMBER('Test 3 visitor 130'!$C$8:$C$17),'Test 3 visitor 130'!$C$8:$C$17,'Test 3 visitor 130'!$F$4)&gt;=A318))&gt;0,1,0))</f>
        <v/>
      </c>
      <c r="C318">
        <f>IF(B318=0,0,IF(SUMPRODUCT((ISNUMBER('Test 3 visitor 130'!$B$8:$B$17)+ISNUMBER('Test 3 visitor 130'!$C$8:$C$17)&gt;0)*(ISNUMBER('Test 3 visitor 130'!$B$8:$B$17)*('Test 3 visitor 130'!$B$8:$B$17=A318)+ISNUMBER('Test 3 visitor 130'!$C$8:$C$17)*('Test 3 visitor 130'!$C$8:$C$17=A318)&gt;0))&gt;0,0,1))</f>
        <v/>
      </c>
      <c r="D318">
        <f>SUM(B$2:B318)</f>
        <v/>
      </c>
      <c r="E318">
        <f>SUM(C$2:C318)</f>
        <v/>
      </c>
    </row>
    <row r="319">
      <c r="A319" s="9">
        <f>IF(ISNUMBER('Test 3 visitor 130'!$E$4),IF('Test 3 visitor 130'!$E$4+317&lt;='Test 3 visitor 130'!$F$4,'Test 3 visitor 130'!$E$4+317,""),"")</f>
        <v/>
      </c>
      <c r="B319">
        <f>IF(A319="",0,IF(SUMPRODUCT((ISNUMBER('Test 3 visitor 130'!$B$8:$B$17)+ISNUMBER('Test 3 visitor 130'!$C$8:$C$17)&gt;0)*(IF(ISNUMBER('Test 3 visitor 130'!$B$8:$B$17),'Test 3 visitor 130'!$B$8:$B$17,'Test 3 visitor 130'!$E$4)&lt;=A319)*(IF(ISNUMBER('Test 3 visitor 130'!$C$8:$C$17),'Test 3 visitor 130'!$C$8:$C$17,'Test 3 visitor 130'!$F$4)&gt;=A319))&gt;0,1,0))</f>
        <v/>
      </c>
      <c r="C319">
        <f>IF(B319=0,0,IF(SUMPRODUCT((ISNUMBER('Test 3 visitor 130'!$B$8:$B$17)+ISNUMBER('Test 3 visitor 130'!$C$8:$C$17)&gt;0)*(ISNUMBER('Test 3 visitor 130'!$B$8:$B$17)*('Test 3 visitor 130'!$B$8:$B$17=A319)+ISNUMBER('Test 3 visitor 130'!$C$8:$C$17)*('Test 3 visitor 130'!$C$8:$C$17=A319)&gt;0))&gt;0,0,1))</f>
        <v/>
      </c>
      <c r="D319">
        <f>SUM(B$2:B319)</f>
        <v/>
      </c>
      <c r="E319">
        <f>SUM(C$2:C319)</f>
        <v/>
      </c>
    </row>
    <row r="320">
      <c r="A320" s="9">
        <f>IF(ISNUMBER('Test 3 visitor 130'!$E$4),IF('Test 3 visitor 130'!$E$4+318&lt;='Test 3 visitor 130'!$F$4,'Test 3 visitor 130'!$E$4+318,""),"")</f>
        <v/>
      </c>
      <c r="B320">
        <f>IF(A320="",0,IF(SUMPRODUCT((ISNUMBER('Test 3 visitor 130'!$B$8:$B$17)+ISNUMBER('Test 3 visitor 130'!$C$8:$C$17)&gt;0)*(IF(ISNUMBER('Test 3 visitor 130'!$B$8:$B$17),'Test 3 visitor 130'!$B$8:$B$17,'Test 3 visitor 130'!$E$4)&lt;=A320)*(IF(ISNUMBER('Test 3 visitor 130'!$C$8:$C$17),'Test 3 visitor 130'!$C$8:$C$17,'Test 3 visitor 130'!$F$4)&gt;=A320))&gt;0,1,0))</f>
        <v/>
      </c>
      <c r="C320">
        <f>IF(B320=0,0,IF(SUMPRODUCT((ISNUMBER('Test 3 visitor 130'!$B$8:$B$17)+ISNUMBER('Test 3 visitor 130'!$C$8:$C$17)&gt;0)*(ISNUMBER('Test 3 visitor 130'!$B$8:$B$17)*('Test 3 visitor 130'!$B$8:$B$17=A320)+ISNUMBER('Test 3 visitor 130'!$C$8:$C$17)*('Test 3 visitor 130'!$C$8:$C$17=A320)&gt;0))&gt;0,0,1))</f>
        <v/>
      </c>
      <c r="D320">
        <f>SUM(B$2:B320)</f>
        <v/>
      </c>
      <c r="E320">
        <f>SUM(C$2:C320)</f>
        <v/>
      </c>
    </row>
    <row r="321">
      <c r="A321" s="9">
        <f>IF(ISNUMBER('Test 3 visitor 130'!$E$4),IF('Test 3 visitor 130'!$E$4+319&lt;='Test 3 visitor 130'!$F$4,'Test 3 visitor 130'!$E$4+319,""),"")</f>
        <v/>
      </c>
      <c r="B321">
        <f>IF(A321="",0,IF(SUMPRODUCT((ISNUMBER('Test 3 visitor 130'!$B$8:$B$17)+ISNUMBER('Test 3 visitor 130'!$C$8:$C$17)&gt;0)*(IF(ISNUMBER('Test 3 visitor 130'!$B$8:$B$17),'Test 3 visitor 130'!$B$8:$B$17,'Test 3 visitor 130'!$E$4)&lt;=A321)*(IF(ISNUMBER('Test 3 visitor 130'!$C$8:$C$17),'Test 3 visitor 130'!$C$8:$C$17,'Test 3 visitor 130'!$F$4)&gt;=A321))&gt;0,1,0))</f>
        <v/>
      </c>
      <c r="C321">
        <f>IF(B321=0,0,IF(SUMPRODUCT((ISNUMBER('Test 3 visitor 130'!$B$8:$B$17)+ISNUMBER('Test 3 visitor 130'!$C$8:$C$17)&gt;0)*(ISNUMBER('Test 3 visitor 130'!$B$8:$B$17)*('Test 3 visitor 130'!$B$8:$B$17=A321)+ISNUMBER('Test 3 visitor 130'!$C$8:$C$17)*('Test 3 visitor 130'!$C$8:$C$17=A321)&gt;0))&gt;0,0,1))</f>
        <v/>
      </c>
      <c r="D321">
        <f>SUM(B$2:B321)</f>
        <v/>
      </c>
      <c r="E321">
        <f>SUM(C$2:C321)</f>
        <v/>
      </c>
    </row>
    <row r="322">
      <c r="A322" s="9">
        <f>IF(ISNUMBER('Test 3 visitor 130'!$E$4),IF('Test 3 visitor 130'!$E$4+320&lt;='Test 3 visitor 130'!$F$4,'Test 3 visitor 130'!$E$4+320,""),"")</f>
        <v/>
      </c>
      <c r="B322">
        <f>IF(A322="",0,IF(SUMPRODUCT((ISNUMBER('Test 3 visitor 130'!$B$8:$B$17)+ISNUMBER('Test 3 visitor 130'!$C$8:$C$17)&gt;0)*(IF(ISNUMBER('Test 3 visitor 130'!$B$8:$B$17),'Test 3 visitor 130'!$B$8:$B$17,'Test 3 visitor 130'!$E$4)&lt;=A322)*(IF(ISNUMBER('Test 3 visitor 130'!$C$8:$C$17),'Test 3 visitor 130'!$C$8:$C$17,'Test 3 visitor 130'!$F$4)&gt;=A322))&gt;0,1,0))</f>
        <v/>
      </c>
      <c r="C322">
        <f>IF(B322=0,0,IF(SUMPRODUCT((ISNUMBER('Test 3 visitor 130'!$B$8:$B$17)+ISNUMBER('Test 3 visitor 130'!$C$8:$C$17)&gt;0)*(ISNUMBER('Test 3 visitor 130'!$B$8:$B$17)*('Test 3 visitor 130'!$B$8:$B$17=A322)+ISNUMBER('Test 3 visitor 130'!$C$8:$C$17)*('Test 3 visitor 130'!$C$8:$C$17=A322)&gt;0))&gt;0,0,1))</f>
        <v/>
      </c>
      <c r="D322">
        <f>SUM(B$2:B322)</f>
        <v/>
      </c>
      <c r="E322">
        <f>SUM(C$2:C322)</f>
        <v/>
      </c>
    </row>
    <row r="323">
      <c r="A323" s="9">
        <f>IF(ISNUMBER('Test 3 visitor 130'!$E$4),IF('Test 3 visitor 130'!$E$4+321&lt;='Test 3 visitor 130'!$F$4,'Test 3 visitor 130'!$E$4+321,""),"")</f>
        <v/>
      </c>
      <c r="B323">
        <f>IF(A323="",0,IF(SUMPRODUCT((ISNUMBER('Test 3 visitor 130'!$B$8:$B$17)+ISNUMBER('Test 3 visitor 130'!$C$8:$C$17)&gt;0)*(IF(ISNUMBER('Test 3 visitor 130'!$B$8:$B$17),'Test 3 visitor 130'!$B$8:$B$17,'Test 3 visitor 130'!$E$4)&lt;=A323)*(IF(ISNUMBER('Test 3 visitor 130'!$C$8:$C$17),'Test 3 visitor 130'!$C$8:$C$17,'Test 3 visitor 130'!$F$4)&gt;=A323))&gt;0,1,0))</f>
        <v/>
      </c>
      <c r="C323">
        <f>IF(B323=0,0,IF(SUMPRODUCT((ISNUMBER('Test 3 visitor 130'!$B$8:$B$17)+ISNUMBER('Test 3 visitor 130'!$C$8:$C$17)&gt;0)*(ISNUMBER('Test 3 visitor 130'!$B$8:$B$17)*('Test 3 visitor 130'!$B$8:$B$17=A323)+ISNUMBER('Test 3 visitor 130'!$C$8:$C$17)*('Test 3 visitor 130'!$C$8:$C$17=A323)&gt;0))&gt;0,0,1))</f>
        <v/>
      </c>
      <c r="D323">
        <f>SUM(B$2:B323)</f>
        <v/>
      </c>
      <c r="E323">
        <f>SUM(C$2:C323)</f>
        <v/>
      </c>
    </row>
    <row r="324">
      <c r="A324" s="9">
        <f>IF(ISNUMBER('Test 3 visitor 130'!$E$4),IF('Test 3 visitor 130'!$E$4+322&lt;='Test 3 visitor 130'!$F$4,'Test 3 visitor 130'!$E$4+322,""),"")</f>
        <v/>
      </c>
      <c r="B324">
        <f>IF(A324="",0,IF(SUMPRODUCT((ISNUMBER('Test 3 visitor 130'!$B$8:$B$17)+ISNUMBER('Test 3 visitor 130'!$C$8:$C$17)&gt;0)*(IF(ISNUMBER('Test 3 visitor 130'!$B$8:$B$17),'Test 3 visitor 130'!$B$8:$B$17,'Test 3 visitor 130'!$E$4)&lt;=A324)*(IF(ISNUMBER('Test 3 visitor 130'!$C$8:$C$17),'Test 3 visitor 130'!$C$8:$C$17,'Test 3 visitor 130'!$F$4)&gt;=A324))&gt;0,1,0))</f>
        <v/>
      </c>
      <c r="C324">
        <f>IF(B324=0,0,IF(SUMPRODUCT((ISNUMBER('Test 3 visitor 130'!$B$8:$B$17)+ISNUMBER('Test 3 visitor 130'!$C$8:$C$17)&gt;0)*(ISNUMBER('Test 3 visitor 130'!$B$8:$B$17)*('Test 3 visitor 130'!$B$8:$B$17=A324)+ISNUMBER('Test 3 visitor 130'!$C$8:$C$17)*('Test 3 visitor 130'!$C$8:$C$17=A324)&gt;0))&gt;0,0,1))</f>
        <v/>
      </c>
      <c r="D324">
        <f>SUM(B$2:B324)</f>
        <v/>
      </c>
      <c r="E324">
        <f>SUM(C$2:C324)</f>
        <v/>
      </c>
    </row>
    <row r="325">
      <c r="A325" s="9">
        <f>IF(ISNUMBER('Test 3 visitor 130'!$E$4),IF('Test 3 visitor 130'!$E$4+323&lt;='Test 3 visitor 130'!$F$4,'Test 3 visitor 130'!$E$4+323,""),"")</f>
        <v/>
      </c>
      <c r="B325">
        <f>IF(A325="",0,IF(SUMPRODUCT((ISNUMBER('Test 3 visitor 130'!$B$8:$B$17)+ISNUMBER('Test 3 visitor 130'!$C$8:$C$17)&gt;0)*(IF(ISNUMBER('Test 3 visitor 130'!$B$8:$B$17),'Test 3 visitor 130'!$B$8:$B$17,'Test 3 visitor 130'!$E$4)&lt;=A325)*(IF(ISNUMBER('Test 3 visitor 130'!$C$8:$C$17),'Test 3 visitor 130'!$C$8:$C$17,'Test 3 visitor 130'!$F$4)&gt;=A325))&gt;0,1,0))</f>
        <v/>
      </c>
      <c r="C325">
        <f>IF(B325=0,0,IF(SUMPRODUCT((ISNUMBER('Test 3 visitor 130'!$B$8:$B$17)+ISNUMBER('Test 3 visitor 130'!$C$8:$C$17)&gt;0)*(ISNUMBER('Test 3 visitor 130'!$B$8:$B$17)*('Test 3 visitor 130'!$B$8:$B$17=A325)+ISNUMBER('Test 3 visitor 130'!$C$8:$C$17)*('Test 3 visitor 130'!$C$8:$C$17=A325)&gt;0))&gt;0,0,1))</f>
        <v/>
      </c>
      <c r="D325">
        <f>SUM(B$2:B325)</f>
        <v/>
      </c>
      <c r="E325">
        <f>SUM(C$2:C325)</f>
        <v/>
      </c>
    </row>
    <row r="326">
      <c r="A326" s="9">
        <f>IF(ISNUMBER('Test 3 visitor 130'!$E$4),IF('Test 3 visitor 130'!$E$4+324&lt;='Test 3 visitor 130'!$F$4,'Test 3 visitor 130'!$E$4+324,""),"")</f>
        <v/>
      </c>
      <c r="B326">
        <f>IF(A326="",0,IF(SUMPRODUCT((ISNUMBER('Test 3 visitor 130'!$B$8:$B$17)+ISNUMBER('Test 3 visitor 130'!$C$8:$C$17)&gt;0)*(IF(ISNUMBER('Test 3 visitor 130'!$B$8:$B$17),'Test 3 visitor 130'!$B$8:$B$17,'Test 3 visitor 130'!$E$4)&lt;=A326)*(IF(ISNUMBER('Test 3 visitor 130'!$C$8:$C$17),'Test 3 visitor 130'!$C$8:$C$17,'Test 3 visitor 130'!$F$4)&gt;=A326))&gt;0,1,0))</f>
        <v/>
      </c>
      <c r="C326">
        <f>IF(B326=0,0,IF(SUMPRODUCT((ISNUMBER('Test 3 visitor 130'!$B$8:$B$17)+ISNUMBER('Test 3 visitor 130'!$C$8:$C$17)&gt;0)*(ISNUMBER('Test 3 visitor 130'!$B$8:$B$17)*('Test 3 visitor 130'!$B$8:$B$17=A326)+ISNUMBER('Test 3 visitor 130'!$C$8:$C$17)*('Test 3 visitor 130'!$C$8:$C$17=A326)&gt;0))&gt;0,0,1))</f>
        <v/>
      </c>
      <c r="D326">
        <f>SUM(B$2:B326)</f>
        <v/>
      </c>
      <c r="E326">
        <f>SUM(C$2:C326)</f>
        <v/>
      </c>
    </row>
    <row r="327">
      <c r="A327" s="9">
        <f>IF(ISNUMBER('Test 3 visitor 130'!$E$4),IF('Test 3 visitor 130'!$E$4+325&lt;='Test 3 visitor 130'!$F$4,'Test 3 visitor 130'!$E$4+325,""),"")</f>
        <v/>
      </c>
      <c r="B327">
        <f>IF(A327="",0,IF(SUMPRODUCT((ISNUMBER('Test 3 visitor 130'!$B$8:$B$17)+ISNUMBER('Test 3 visitor 130'!$C$8:$C$17)&gt;0)*(IF(ISNUMBER('Test 3 visitor 130'!$B$8:$B$17),'Test 3 visitor 130'!$B$8:$B$17,'Test 3 visitor 130'!$E$4)&lt;=A327)*(IF(ISNUMBER('Test 3 visitor 130'!$C$8:$C$17),'Test 3 visitor 130'!$C$8:$C$17,'Test 3 visitor 130'!$F$4)&gt;=A327))&gt;0,1,0))</f>
        <v/>
      </c>
      <c r="C327">
        <f>IF(B327=0,0,IF(SUMPRODUCT((ISNUMBER('Test 3 visitor 130'!$B$8:$B$17)+ISNUMBER('Test 3 visitor 130'!$C$8:$C$17)&gt;0)*(ISNUMBER('Test 3 visitor 130'!$B$8:$B$17)*('Test 3 visitor 130'!$B$8:$B$17=A327)+ISNUMBER('Test 3 visitor 130'!$C$8:$C$17)*('Test 3 visitor 130'!$C$8:$C$17=A327)&gt;0))&gt;0,0,1))</f>
        <v/>
      </c>
      <c r="D327">
        <f>SUM(B$2:B327)</f>
        <v/>
      </c>
      <c r="E327">
        <f>SUM(C$2:C327)</f>
        <v/>
      </c>
    </row>
    <row r="328">
      <c r="A328" s="9">
        <f>IF(ISNUMBER('Test 3 visitor 130'!$E$4),IF('Test 3 visitor 130'!$E$4+326&lt;='Test 3 visitor 130'!$F$4,'Test 3 visitor 130'!$E$4+326,""),"")</f>
        <v/>
      </c>
      <c r="B328">
        <f>IF(A328="",0,IF(SUMPRODUCT((ISNUMBER('Test 3 visitor 130'!$B$8:$B$17)+ISNUMBER('Test 3 visitor 130'!$C$8:$C$17)&gt;0)*(IF(ISNUMBER('Test 3 visitor 130'!$B$8:$B$17),'Test 3 visitor 130'!$B$8:$B$17,'Test 3 visitor 130'!$E$4)&lt;=A328)*(IF(ISNUMBER('Test 3 visitor 130'!$C$8:$C$17),'Test 3 visitor 130'!$C$8:$C$17,'Test 3 visitor 130'!$F$4)&gt;=A328))&gt;0,1,0))</f>
        <v/>
      </c>
      <c r="C328">
        <f>IF(B328=0,0,IF(SUMPRODUCT((ISNUMBER('Test 3 visitor 130'!$B$8:$B$17)+ISNUMBER('Test 3 visitor 130'!$C$8:$C$17)&gt;0)*(ISNUMBER('Test 3 visitor 130'!$B$8:$B$17)*('Test 3 visitor 130'!$B$8:$B$17=A328)+ISNUMBER('Test 3 visitor 130'!$C$8:$C$17)*('Test 3 visitor 130'!$C$8:$C$17=A328)&gt;0))&gt;0,0,1))</f>
        <v/>
      </c>
      <c r="D328">
        <f>SUM(B$2:B328)</f>
        <v/>
      </c>
      <c r="E328">
        <f>SUM(C$2:C328)</f>
        <v/>
      </c>
    </row>
    <row r="329">
      <c r="A329" s="9">
        <f>IF(ISNUMBER('Test 3 visitor 130'!$E$4),IF('Test 3 visitor 130'!$E$4+327&lt;='Test 3 visitor 130'!$F$4,'Test 3 visitor 130'!$E$4+327,""),"")</f>
        <v/>
      </c>
      <c r="B329">
        <f>IF(A329="",0,IF(SUMPRODUCT((ISNUMBER('Test 3 visitor 130'!$B$8:$B$17)+ISNUMBER('Test 3 visitor 130'!$C$8:$C$17)&gt;0)*(IF(ISNUMBER('Test 3 visitor 130'!$B$8:$B$17),'Test 3 visitor 130'!$B$8:$B$17,'Test 3 visitor 130'!$E$4)&lt;=A329)*(IF(ISNUMBER('Test 3 visitor 130'!$C$8:$C$17),'Test 3 visitor 130'!$C$8:$C$17,'Test 3 visitor 130'!$F$4)&gt;=A329))&gt;0,1,0))</f>
        <v/>
      </c>
      <c r="C329">
        <f>IF(B329=0,0,IF(SUMPRODUCT((ISNUMBER('Test 3 visitor 130'!$B$8:$B$17)+ISNUMBER('Test 3 visitor 130'!$C$8:$C$17)&gt;0)*(ISNUMBER('Test 3 visitor 130'!$B$8:$B$17)*('Test 3 visitor 130'!$B$8:$B$17=A329)+ISNUMBER('Test 3 visitor 130'!$C$8:$C$17)*('Test 3 visitor 130'!$C$8:$C$17=A329)&gt;0))&gt;0,0,1))</f>
        <v/>
      </c>
      <c r="D329">
        <f>SUM(B$2:B329)</f>
        <v/>
      </c>
      <c r="E329">
        <f>SUM(C$2:C329)</f>
        <v/>
      </c>
    </row>
    <row r="330">
      <c r="A330" s="9">
        <f>IF(ISNUMBER('Test 3 visitor 130'!$E$4),IF('Test 3 visitor 130'!$E$4+328&lt;='Test 3 visitor 130'!$F$4,'Test 3 visitor 130'!$E$4+328,""),"")</f>
        <v/>
      </c>
      <c r="B330">
        <f>IF(A330="",0,IF(SUMPRODUCT((ISNUMBER('Test 3 visitor 130'!$B$8:$B$17)+ISNUMBER('Test 3 visitor 130'!$C$8:$C$17)&gt;0)*(IF(ISNUMBER('Test 3 visitor 130'!$B$8:$B$17),'Test 3 visitor 130'!$B$8:$B$17,'Test 3 visitor 130'!$E$4)&lt;=A330)*(IF(ISNUMBER('Test 3 visitor 130'!$C$8:$C$17),'Test 3 visitor 130'!$C$8:$C$17,'Test 3 visitor 130'!$F$4)&gt;=A330))&gt;0,1,0))</f>
        <v/>
      </c>
      <c r="C330">
        <f>IF(B330=0,0,IF(SUMPRODUCT((ISNUMBER('Test 3 visitor 130'!$B$8:$B$17)+ISNUMBER('Test 3 visitor 130'!$C$8:$C$17)&gt;0)*(ISNUMBER('Test 3 visitor 130'!$B$8:$B$17)*('Test 3 visitor 130'!$B$8:$B$17=A330)+ISNUMBER('Test 3 visitor 130'!$C$8:$C$17)*('Test 3 visitor 130'!$C$8:$C$17=A330)&gt;0))&gt;0,0,1))</f>
        <v/>
      </c>
      <c r="D330">
        <f>SUM(B$2:B330)</f>
        <v/>
      </c>
      <c r="E330">
        <f>SUM(C$2:C330)</f>
        <v/>
      </c>
    </row>
    <row r="331">
      <c r="A331" s="9">
        <f>IF(ISNUMBER('Test 3 visitor 130'!$E$4),IF('Test 3 visitor 130'!$E$4+329&lt;='Test 3 visitor 130'!$F$4,'Test 3 visitor 130'!$E$4+329,""),"")</f>
        <v/>
      </c>
      <c r="B331">
        <f>IF(A331="",0,IF(SUMPRODUCT((ISNUMBER('Test 3 visitor 130'!$B$8:$B$17)+ISNUMBER('Test 3 visitor 130'!$C$8:$C$17)&gt;0)*(IF(ISNUMBER('Test 3 visitor 130'!$B$8:$B$17),'Test 3 visitor 130'!$B$8:$B$17,'Test 3 visitor 130'!$E$4)&lt;=A331)*(IF(ISNUMBER('Test 3 visitor 130'!$C$8:$C$17),'Test 3 visitor 130'!$C$8:$C$17,'Test 3 visitor 130'!$F$4)&gt;=A331))&gt;0,1,0))</f>
        <v/>
      </c>
      <c r="C331">
        <f>IF(B331=0,0,IF(SUMPRODUCT((ISNUMBER('Test 3 visitor 130'!$B$8:$B$17)+ISNUMBER('Test 3 visitor 130'!$C$8:$C$17)&gt;0)*(ISNUMBER('Test 3 visitor 130'!$B$8:$B$17)*('Test 3 visitor 130'!$B$8:$B$17=A331)+ISNUMBER('Test 3 visitor 130'!$C$8:$C$17)*('Test 3 visitor 130'!$C$8:$C$17=A331)&gt;0))&gt;0,0,1))</f>
        <v/>
      </c>
      <c r="D331">
        <f>SUM(B$2:B331)</f>
        <v/>
      </c>
      <c r="E331">
        <f>SUM(C$2:C331)</f>
        <v/>
      </c>
    </row>
    <row r="332">
      <c r="A332" s="9">
        <f>IF(ISNUMBER('Test 3 visitor 130'!$E$4),IF('Test 3 visitor 130'!$E$4+330&lt;='Test 3 visitor 130'!$F$4,'Test 3 visitor 130'!$E$4+330,""),"")</f>
        <v/>
      </c>
      <c r="B332">
        <f>IF(A332="",0,IF(SUMPRODUCT((ISNUMBER('Test 3 visitor 130'!$B$8:$B$17)+ISNUMBER('Test 3 visitor 130'!$C$8:$C$17)&gt;0)*(IF(ISNUMBER('Test 3 visitor 130'!$B$8:$B$17),'Test 3 visitor 130'!$B$8:$B$17,'Test 3 visitor 130'!$E$4)&lt;=A332)*(IF(ISNUMBER('Test 3 visitor 130'!$C$8:$C$17),'Test 3 visitor 130'!$C$8:$C$17,'Test 3 visitor 130'!$F$4)&gt;=A332))&gt;0,1,0))</f>
        <v/>
      </c>
      <c r="C332">
        <f>IF(B332=0,0,IF(SUMPRODUCT((ISNUMBER('Test 3 visitor 130'!$B$8:$B$17)+ISNUMBER('Test 3 visitor 130'!$C$8:$C$17)&gt;0)*(ISNUMBER('Test 3 visitor 130'!$B$8:$B$17)*('Test 3 visitor 130'!$B$8:$B$17=A332)+ISNUMBER('Test 3 visitor 130'!$C$8:$C$17)*('Test 3 visitor 130'!$C$8:$C$17=A332)&gt;0))&gt;0,0,1))</f>
        <v/>
      </c>
      <c r="D332">
        <f>SUM(B$2:B332)</f>
        <v/>
      </c>
      <c r="E332">
        <f>SUM(C$2:C332)</f>
        <v/>
      </c>
    </row>
    <row r="333">
      <c r="A333" s="9">
        <f>IF(ISNUMBER('Test 3 visitor 130'!$E$4),IF('Test 3 visitor 130'!$E$4+331&lt;='Test 3 visitor 130'!$F$4,'Test 3 visitor 130'!$E$4+331,""),"")</f>
        <v/>
      </c>
      <c r="B333">
        <f>IF(A333="",0,IF(SUMPRODUCT((ISNUMBER('Test 3 visitor 130'!$B$8:$B$17)+ISNUMBER('Test 3 visitor 130'!$C$8:$C$17)&gt;0)*(IF(ISNUMBER('Test 3 visitor 130'!$B$8:$B$17),'Test 3 visitor 130'!$B$8:$B$17,'Test 3 visitor 130'!$E$4)&lt;=A333)*(IF(ISNUMBER('Test 3 visitor 130'!$C$8:$C$17),'Test 3 visitor 130'!$C$8:$C$17,'Test 3 visitor 130'!$F$4)&gt;=A333))&gt;0,1,0))</f>
        <v/>
      </c>
      <c r="C333">
        <f>IF(B333=0,0,IF(SUMPRODUCT((ISNUMBER('Test 3 visitor 130'!$B$8:$B$17)+ISNUMBER('Test 3 visitor 130'!$C$8:$C$17)&gt;0)*(ISNUMBER('Test 3 visitor 130'!$B$8:$B$17)*('Test 3 visitor 130'!$B$8:$B$17=A333)+ISNUMBER('Test 3 visitor 130'!$C$8:$C$17)*('Test 3 visitor 130'!$C$8:$C$17=A333)&gt;0))&gt;0,0,1))</f>
        <v/>
      </c>
      <c r="D333">
        <f>SUM(B$2:B333)</f>
        <v/>
      </c>
      <c r="E333">
        <f>SUM(C$2:C333)</f>
        <v/>
      </c>
    </row>
    <row r="334">
      <c r="A334" s="9">
        <f>IF(ISNUMBER('Test 3 visitor 130'!$E$4),IF('Test 3 visitor 130'!$E$4+332&lt;='Test 3 visitor 130'!$F$4,'Test 3 visitor 130'!$E$4+332,""),"")</f>
        <v/>
      </c>
      <c r="B334">
        <f>IF(A334="",0,IF(SUMPRODUCT((ISNUMBER('Test 3 visitor 130'!$B$8:$B$17)+ISNUMBER('Test 3 visitor 130'!$C$8:$C$17)&gt;0)*(IF(ISNUMBER('Test 3 visitor 130'!$B$8:$B$17),'Test 3 visitor 130'!$B$8:$B$17,'Test 3 visitor 130'!$E$4)&lt;=A334)*(IF(ISNUMBER('Test 3 visitor 130'!$C$8:$C$17),'Test 3 visitor 130'!$C$8:$C$17,'Test 3 visitor 130'!$F$4)&gt;=A334))&gt;0,1,0))</f>
        <v/>
      </c>
      <c r="C334">
        <f>IF(B334=0,0,IF(SUMPRODUCT((ISNUMBER('Test 3 visitor 130'!$B$8:$B$17)+ISNUMBER('Test 3 visitor 130'!$C$8:$C$17)&gt;0)*(ISNUMBER('Test 3 visitor 130'!$B$8:$B$17)*('Test 3 visitor 130'!$B$8:$B$17=A334)+ISNUMBER('Test 3 visitor 130'!$C$8:$C$17)*('Test 3 visitor 130'!$C$8:$C$17=A334)&gt;0))&gt;0,0,1))</f>
        <v/>
      </c>
      <c r="D334">
        <f>SUM(B$2:B334)</f>
        <v/>
      </c>
      <c r="E334">
        <f>SUM(C$2:C334)</f>
        <v/>
      </c>
    </row>
    <row r="335">
      <c r="A335" s="9">
        <f>IF(ISNUMBER('Test 3 visitor 130'!$E$4),IF('Test 3 visitor 130'!$E$4+333&lt;='Test 3 visitor 130'!$F$4,'Test 3 visitor 130'!$E$4+333,""),"")</f>
        <v/>
      </c>
      <c r="B335">
        <f>IF(A335="",0,IF(SUMPRODUCT((ISNUMBER('Test 3 visitor 130'!$B$8:$B$17)+ISNUMBER('Test 3 visitor 130'!$C$8:$C$17)&gt;0)*(IF(ISNUMBER('Test 3 visitor 130'!$B$8:$B$17),'Test 3 visitor 130'!$B$8:$B$17,'Test 3 visitor 130'!$E$4)&lt;=A335)*(IF(ISNUMBER('Test 3 visitor 130'!$C$8:$C$17),'Test 3 visitor 130'!$C$8:$C$17,'Test 3 visitor 130'!$F$4)&gt;=A335))&gt;0,1,0))</f>
        <v/>
      </c>
      <c r="C335">
        <f>IF(B335=0,0,IF(SUMPRODUCT((ISNUMBER('Test 3 visitor 130'!$B$8:$B$17)+ISNUMBER('Test 3 visitor 130'!$C$8:$C$17)&gt;0)*(ISNUMBER('Test 3 visitor 130'!$B$8:$B$17)*('Test 3 visitor 130'!$B$8:$B$17=A335)+ISNUMBER('Test 3 visitor 130'!$C$8:$C$17)*('Test 3 visitor 130'!$C$8:$C$17=A335)&gt;0))&gt;0,0,1))</f>
        <v/>
      </c>
      <c r="D335">
        <f>SUM(B$2:B335)</f>
        <v/>
      </c>
      <c r="E335">
        <f>SUM(C$2:C335)</f>
        <v/>
      </c>
    </row>
    <row r="336">
      <c r="A336" s="9">
        <f>IF(ISNUMBER('Test 3 visitor 130'!$E$4),IF('Test 3 visitor 130'!$E$4+334&lt;='Test 3 visitor 130'!$F$4,'Test 3 visitor 130'!$E$4+334,""),"")</f>
        <v/>
      </c>
      <c r="B336">
        <f>IF(A336="",0,IF(SUMPRODUCT((ISNUMBER('Test 3 visitor 130'!$B$8:$B$17)+ISNUMBER('Test 3 visitor 130'!$C$8:$C$17)&gt;0)*(IF(ISNUMBER('Test 3 visitor 130'!$B$8:$B$17),'Test 3 visitor 130'!$B$8:$B$17,'Test 3 visitor 130'!$E$4)&lt;=A336)*(IF(ISNUMBER('Test 3 visitor 130'!$C$8:$C$17),'Test 3 visitor 130'!$C$8:$C$17,'Test 3 visitor 130'!$F$4)&gt;=A336))&gt;0,1,0))</f>
        <v/>
      </c>
      <c r="C336">
        <f>IF(B336=0,0,IF(SUMPRODUCT((ISNUMBER('Test 3 visitor 130'!$B$8:$B$17)+ISNUMBER('Test 3 visitor 130'!$C$8:$C$17)&gt;0)*(ISNUMBER('Test 3 visitor 130'!$B$8:$B$17)*('Test 3 visitor 130'!$B$8:$B$17=A336)+ISNUMBER('Test 3 visitor 130'!$C$8:$C$17)*('Test 3 visitor 130'!$C$8:$C$17=A336)&gt;0))&gt;0,0,1))</f>
        <v/>
      </c>
      <c r="D336">
        <f>SUM(B$2:B336)</f>
        <v/>
      </c>
      <c r="E336">
        <f>SUM(C$2:C336)</f>
        <v/>
      </c>
    </row>
    <row r="337">
      <c r="A337" s="9">
        <f>IF(ISNUMBER('Test 3 visitor 130'!$E$4),IF('Test 3 visitor 130'!$E$4+335&lt;='Test 3 visitor 130'!$F$4,'Test 3 visitor 130'!$E$4+335,""),"")</f>
        <v/>
      </c>
      <c r="B337">
        <f>IF(A337="",0,IF(SUMPRODUCT((ISNUMBER('Test 3 visitor 130'!$B$8:$B$17)+ISNUMBER('Test 3 visitor 130'!$C$8:$C$17)&gt;0)*(IF(ISNUMBER('Test 3 visitor 130'!$B$8:$B$17),'Test 3 visitor 130'!$B$8:$B$17,'Test 3 visitor 130'!$E$4)&lt;=A337)*(IF(ISNUMBER('Test 3 visitor 130'!$C$8:$C$17),'Test 3 visitor 130'!$C$8:$C$17,'Test 3 visitor 130'!$F$4)&gt;=A337))&gt;0,1,0))</f>
        <v/>
      </c>
      <c r="C337">
        <f>IF(B337=0,0,IF(SUMPRODUCT((ISNUMBER('Test 3 visitor 130'!$B$8:$B$17)+ISNUMBER('Test 3 visitor 130'!$C$8:$C$17)&gt;0)*(ISNUMBER('Test 3 visitor 130'!$B$8:$B$17)*('Test 3 visitor 130'!$B$8:$B$17=A337)+ISNUMBER('Test 3 visitor 130'!$C$8:$C$17)*('Test 3 visitor 130'!$C$8:$C$17=A337)&gt;0))&gt;0,0,1))</f>
        <v/>
      </c>
      <c r="D337">
        <f>SUM(B$2:B337)</f>
        <v/>
      </c>
      <c r="E337">
        <f>SUM(C$2:C337)</f>
        <v/>
      </c>
    </row>
    <row r="338">
      <c r="A338" s="9">
        <f>IF(ISNUMBER('Test 3 visitor 130'!$E$4),IF('Test 3 visitor 130'!$E$4+336&lt;='Test 3 visitor 130'!$F$4,'Test 3 visitor 130'!$E$4+336,""),"")</f>
        <v/>
      </c>
      <c r="B338">
        <f>IF(A338="",0,IF(SUMPRODUCT((ISNUMBER('Test 3 visitor 130'!$B$8:$B$17)+ISNUMBER('Test 3 visitor 130'!$C$8:$C$17)&gt;0)*(IF(ISNUMBER('Test 3 visitor 130'!$B$8:$B$17),'Test 3 visitor 130'!$B$8:$B$17,'Test 3 visitor 130'!$E$4)&lt;=A338)*(IF(ISNUMBER('Test 3 visitor 130'!$C$8:$C$17),'Test 3 visitor 130'!$C$8:$C$17,'Test 3 visitor 130'!$F$4)&gt;=A338))&gt;0,1,0))</f>
        <v/>
      </c>
      <c r="C338">
        <f>IF(B338=0,0,IF(SUMPRODUCT((ISNUMBER('Test 3 visitor 130'!$B$8:$B$17)+ISNUMBER('Test 3 visitor 130'!$C$8:$C$17)&gt;0)*(ISNUMBER('Test 3 visitor 130'!$B$8:$B$17)*('Test 3 visitor 130'!$B$8:$B$17=A338)+ISNUMBER('Test 3 visitor 130'!$C$8:$C$17)*('Test 3 visitor 130'!$C$8:$C$17=A338)&gt;0))&gt;0,0,1))</f>
        <v/>
      </c>
      <c r="D338">
        <f>SUM(B$2:B338)</f>
        <v/>
      </c>
      <c r="E338">
        <f>SUM(C$2:C338)</f>
        <v/>
      </c>
    </row>
    <row r="339">
      <c r="A339" s="9">
        <f>IF(ISNUMBER('Test 3 visitor 130'!$E$4),IF('Test 3 visitor 130'!$E$4+337&lt;='Test 3 visitor 130'!$F$4,'Test 3 visitor 130'!$E$4+337,""),"")</f>
        <v/>
      </c>
      <c r="B339">
        <f>IF(A339="",0,IF(SUMPRODUCT((ISNUMBER('Test 3 visitor 130'!$B$8:$B$17)+ISNUMBER('Test 3 visitor 130'!$C$8:$C$17)&gt;0)*(IF(ISNUMBER('Test 3 visitor 130'!$B$8:$B$17),'Test 3 visitor 130'!$B$8:$B$17,'Test 3 visitor 130'!$E$4)&lt;=A339)*(IF(ISNUMBER('Test 3 visitor 130'!$C$8:$C$17),'Test 3 visitor 130'!$C$8:$C$17,'Test 3 visitor 130'!$F$4)&gt;=A339))&gt;0,1,0))</f>
        <v/>
      </c>
      <c r="C339">
        <f>IF(B339=0,0,IF(SUMPRODUCT((ISNUMBER('Test 3 visitor 130'!$B$8:$B$17)+ISNUMBER('Test 3 visitor 130'!$C$8:$C$17)&gt;0)*(ISNUMBER('Test 3 visitor 130'!$B$8:$B$17)*('Test 3 visitor 130'!$B$8:$B$17=A339)+ISNUMBER('Test 3 visitor 130'!$C$8:$C$17)*('Test 3 visitor 130'!$C$8:$C$17=A339)&gt;0))&gt;0,0,1))</f>
        <v/>
      </c>
      <c r="D339">
        <f>SUM(B$2:B339)</f>
        <v/>
      </c>
      <c r="E339">
        <f>SUM(C$2:C339)</f>
        <v/>
      </c>
    </row>
    <row r="340">
      <c r="A340" s="9">
        <f>IF(ISNUMBER('Test 3 visitor 130'!$E$4),IF('Test 3 visitor 130'!$E$4+338&lt;='Test 3 visitor 130'!$F$4,'Test 3 visitor 130'!$E$4+338,""),"")</f>
        <v/>
      </c>
      <c r="B340">
        <f>IF(A340="",0,IF(SUMPRODUCT((ISNUMBER('Test 3 visitor 130'!$B$8:$B$17)+ISNUMBER('Test 3 visitor 130'!$C$8:$C$17)&gt;0)*(IF(ISNUMBER('Test 3 visitor 130'!$B$8:$B$17),'Test 3 visitor 130'!$B$8:$B$17,'Test 3 visitor 130'!$E$4)&lt;=A340)*(IF(ISNUMBER('Test 3 visitor 130'!$C$8:$C$17),'Test 3 visitor 130'!$C$8:$C$17,'Test 3 visitor 130'!$F$4)&gt;=A340))&gt;0,1,0))</f>
        <v/>
      </c>
      <c r="C340">
        <f>IF(B340=0,0,IF(SUMPRODUCT((ISNUMBER('Test 3 visitor 130'!$B$8:$B$17)+ISNUMBER('Test 3 visitor 130'!$C$8:$C$17)&gt;0)*(ISNUMBER('Test 3 visitor 130'!$B$8:$B$17)*('Test 3 visitor 130'!$B$8:$B$17=A340)+ISNUMBER('Test 3 visitor 130'!$C$8:$C$17)*('Test 3 visitor 130'!$C$8:$C$17=A340)&gt;0))&gt;0,0,1))</f>
        <v/>
      </c>
      <c r="D340">
        <f>SUM(B$2:B340)</f>
        <v/>
      </c>
      <c r="E340">
        <f>SUM(C$2:C340)</f>
        <v/>
      </c>
    </row>
    <row r="341">
      <c r="A341" s="9">
        <f>IF(ISNUMBER('Test 3 visitor 130'!$E$4),IF('Test 3 visitor 130'!$E$4+339&lt;='Test 3 visitor 130'!$F$4,'Test 3 visitor 130'!$E$4+339,""),"")</f>
        <v/>
      </c>
      <c r="B341">
        <f>IF(A341="",0,IF(SUMPRODUCT((ISNUMBER('Test 3 visitor 130'!$B$8:$B$17)+ISNUMBER('Test 3 visitor 130'!$C$8:$C$17)&gt;0)*(IF(ISNUMBER('Test 3 visitor 130'!$B$8:$B$17),'Test 3 visitor 130'!$B$8:$B$17,'Test 3 visitor 130'!$E$4)&lt;=A341)*(IF(ISNUMBER('Test 3 visitor 130'!$C$8:$C$17),'Test 3 visitor 130'!$C$8:$C$17,'Test 3 visitor 130'!$F$4)&gt;=A341))&gt;0,1,0))</f>
        <v/>
      </c>
      <c r="C341">
        <f>IF(B341=0,0,IF(SUMPRODUCT((ISNUMBER('Test 3 visitor 130'!$B$8:$B$17)+ISNUMBER('Test 3 visitor 130'!$C$8:$C$17)&gt;0)*(ISNUMBER('Test 3 visitor 130'!$B$8:$B$17)*('Test 3 visitor 130'!$B$8:$B$17=A341)+ISNUMBER('Test 3 visitor 130'!$C$8:$C$17)*('Test 3 visitor 130'!$C$8:$C$17=A341)&gt;0))&gt;0,0,1))</f>
        <v/>
      </c>
      <c r="D341">
        <f>SUM(B$2:B341)</f>
        <v/>
      </c>
      <c r="E341">
        <f>SUM(C$2:C341)</f>
        <v/>
      </c>
    </row>
    <row r="342">
      <c r="A342" s="9">
        <f>IF(ISNUMBER('Test 3 visitor 130'!$E$4),IF('Test 3 visitor 130'!$E$4+340&lt;='Test 3 visitor 130'!$F$4,'Test 3 visitor 130'!$E$4+340,""),"")</f>
        <v/>
      </c>
      <c r="B342">
        <f>IF(A342="",0,IF(SUMPRODUCT((ISNUMBER('Test 3 visitor 130'!$B$8:$B$17)+ISNUMBER('Test 3 visitor 130'!$C$8:$C$17)&gt;0)*(IF(ISNUMBER('Test 3 visitor 130'!$B$8:$B$17),'Test 3 visitor 130'!$B$8:$B$17,'Test 3 visitor 130'!$E$4)&lt;=A342)*(IF(ISNUMBER('Test 3 visitor 130'!$C$8:$C$17),'Test 3 visitor 130'!$C$8:$C$17,'Test 3 visitor 130'!$F$4)&gt;=A342))&gt;0,1,0))</f>
        <v/>
      </c>
      <c r="C342">
        <f>IF(B342=0,0,IF(SUMPRODUCT((ISNUMBER('Test 3 visitor 130'!$B$8:$B$17)+ISNUMBER('Test 3 visitor 130'!$C$8:$C$17)&gt;0)*(ISNUMBER('Test 3 visitor 130'!$B$8:$B$17)*('Test 3 visitor 130'!$B$8:$B$17=A342)+ISNUMBER('Test 3 visitor 130'!$C$8:$C$17)*('Test 3 visitor 130'!$C$8:$C$17=A342)&gt;0))&gt;0,0,1))</f>
        <v/>
      </c>
      <c r="D342">
        <f>SUM(B$2:B342)</f>
        <v/>
      </c>
      <c r="E342">
        <f>SUM(C$2:C342)</f>
        <v/>
      </c>
    </row>
    <row r="343">
      <c r="A343" s="9">
        <f>IF(ISNUMBER('Test 3 visitor 130'!$E$4),IF('Test 3 visitor 130'!$E$4+341&lt;='Test 3 visitor 130'!$F$4,'Test 3 visitor 130'!$E$4+341,""),"")</f>
        <v/>
      </c>
      <c r="B343">
        <f>IF(A343="",0,IF(SUMPRODUCT((ISNUMBER('Test 3 visitor 130'!$B$8:$B$17)+ISNUMBER('Test 3 visitor 130'!$C$8:$C$17)&gt;0)*(IF(ISNUMBER('Test 3 visitor 130'!$B$8:$B$17),'Test 3 visitor 130'!$B$8:$B$17,'Test 3 visitor 130'!$E$4)&lt;=A343)*(IF(ISNUMBER('Test 3 visitor 130'!$C$8:$C$17),'Test 3 visitor 130'!$C$8:$C$17,'Test 3 visitor 130'!$F$4)&gt;=A343))&gt;0,1,0))</f>
        <v/>
      </c>
      <c r="C343">
        <f>IF(B343=0,0,IF(SUMPRODUCT((ISNUMBER('Test 3 visitor 130'!$B$8:$B$17)+ISNUMBER('Test 3 visitor 130'!$C$8:$C$17)&gt;0)*(ISNUMBER('Test 3 visitor 130'!$B$8:$B$17)*('Test 3 visitor 130'!$B$8:$B$17=A343)+ISNUMBER('Test 3 visitor 130'!$C$8:$C$17)*('Test 3 visitor 130'!$C$8:$C$17=A343)&gt;0))&gt;0,0,1))</f>
        <v/>
      </c>
      <c r="D343">
        <f>SUM(B$2:B343)</f>
        <v/>
      </c>
      <c r="E343">
        <f>SUM(C$2:C343)</f>
        <v/>
      </c>
    </row>
    <row r="344">
      <c r="A344" s="9">
        <f>IF(ISNUMBER('Test 3 visitor 130'!$E$4),IF('Test 3 visitor 130'!$E$4+342&lt;='Test 3 visitor 130'!$F$4,'Test 3 visitor 130'!$E$4+342,""),"")</f>
        <v/>
      </c>
      <c r="B344">
        <f>IF(A344="",0,IF(SUMPRODUCT((ISNUMBER('Test 3 visitor 130'!$B$8:$B$17)+ISNUMBER('Test 3 visitor 130'!$C$8:$C$17)&gt;0)*(IF(ISNUMBER('Test 3 visitor 130'!$B$8:$B$17),'Test 3 visitor 130'!$B$8:$B$17,'Test 3 visitor 130'!$E$4)&lt;=A344)*(IF(ISNUMBER('Test 3 visitor 130'!$C$8:$C$17),'Test 3 visitor 130'!$C$8:$C$17,'Test 3 visitor 130'!$F$4)&gt;=A344))&gt;0,1,0))</f>
        <v/>
      </c>
      <c r="C344">
        <f>IF(B344=0,0,IF(SUMPRODUCT((ISNUMBER('Test 3 visitor 130'!$B$8:$B$17)+ISNUMBER('Test 3 visitor 130'!$C$8:$C$17)&gt;0)*(ISNUMBER('Test 3 visitor 130'!$B$8:$B$17)*('Test 3 visitor 130'!$B$8:$B$17=A344)+ISNUMBER('Test 3 visitor 130'!$C$8:$C$17)*('Test 3 visitor 130'!$C$8:$C$17=A344)&gt;0))&gt;0,0,1))</f>
        <v/>
      </c>
      <c r="D344">
        <f>SUM(B$2:B344)</f>
        <v/>
      </c>
      <c r="E344">
        <f>SUM(C$2:C344)</f>
        <v/>
      </c>
    </row>
    <row r="345">
      <c r="A345" s="9">
        <f>IF(ISNUMBER('Test 3 visitor 130'!$E$4),IF('Test 3 visitor 130'!$E$4+343&lt;='Test 3 visitor 130'!$F$4,'Test 3 visitor 130'!$E$4+343,""),"")</f>
        <v/>
      </c>
      <c r="B345">
        <f>IF(A345="",0,IF(SUMPRODUCT((ISNUMBER('Test 3 visitor 130'!$B$8:$B$17)+ISNUMBER('Test 3 visitor 130'!$C$8:$C$17)&gt;0)*(IF(ISNUMBER('Test 3 visitor 130'!$B$8:$B$17),'Test 3 visitor 130'!$B$8:$B$17,'Test 3 visitor 130'!$E$4)&lt;=A345)*(IF(ISNUMBER('Test 3 visitor 130'!$C$8:$C$17),'Test 3 visitor 130'!$C$8:$C$17,'Test 3 visitor 130'!$F$4)&gt;=A345))&gt;0,1,0))</f>
        <v/>
      </c>
      <c r="C345">
        <f>IF(B345=0,0,IF(SUMPRODUCT((ISNUMBER('Test 3 visitor 130'!$B$8:$B$17)+ISNUMBER('Test 3 visitor 130'!$C$8:$C$17)&gt;0)*(ISNUMBER('Test 3 visitor 130'!$B$8:$B$17)*('Test 3 visitor 130'!$B$8:$B$17=A345)+ISNUMBER('Test 3 visitor 130'!$C$8:$C$17)*('Test 3 visitor 130'!$C$8:$C$17=A345)&gt;0))&gt;0,0,1))</f>
        <v/>
      </c>
      <c r="D345">
        <f>SUM(B$2:B345)</f>
        <v/>
      </c>
      <c r="E345">
        <f>SUM(C$2:C345)</f>
        <v/>
      </c>
    </row>
    <row r="346">
      <c r="A346" s="9">
        <f>IF(ISNUMBER('Test 3 visitor 130'!$E$4),IF('Test 3 visitor 130'!$E$4+344&lt;='Test 3 visitor 130'!$F$4,'Test 3 visitor 130'!$E$4+344,""),"")</f>
        <v/>
      </c>
      <c r="B346">
        <f>IF(A346="",0,IF(SUMPRODUCT((ISNUMBER('Test 3 visitor 130'!$B$8:$B$17)+ISNUMBER('Test 3 visitor 130'!$C$8:$C$17)&gt;0)*(IF(ISNUMBER('Test 3 visitor 130'!$B$8:$B$17),'Test 3 visitor 130'!$B$8:$B$17,'Test 3 visitor 130'!$E$4)&lt;=A346)*(IF(ISNUMBER('Test 3 visitor 130'!$C$8:$C$17),'Test 3 visitor 130'!$C$8:$C$17,'Test 3 visitor 130'!$F$4)&gt;=A346))&gt;0,1,0))</f>
        <v/>
      </c>
      <c r="C346">
        <f>IF(B346=0,0,IF(SUMPRODUCT((ISNUMBER('Test 3 visitor 130'!$B$8:$B$17)+ISNUMBER('Test 3 visitor 130'!$C$8:$C$17)&gt;0)*(ISNUMBER('Test 3 visitor 130'!$B$8:$B$17)*('Test 3 visitor 130'!$B$8:$B$17=A346)+ISNUMBER('Test 3 visitor 130'!$C$8:$C$17)*('Test 3 visitor 130'!$C$8:$C$17=A346)&gt;0))&gt;0,0,1))</f>
        <v/>
      </c>
      <c r="D346">
        <f>SUM(B$2:B346)</f>
        <v/>
      </c>
      <c r="E346">
        <f>SUM(C$2:C346)</f>
        <v/>
      </c>
    </row>
    <row r="347">
      <c r="A347" s="9">
        <f>IF(ISNUMBER('Test 3 visitor 130'!$E$4),IF('Test 3 visitor 130'!$E$4+345&lt;='Test 3 visitor 130'!$F$4,'Test 3 visitor 130'!$E$4+345,""),"")</f>
        <v/>
      </c>
      <c r="B347">
        <f>IF(A347="",0,IF(SUMPRODUCT((ISNUMBER('Test 3 visitor 130'!$B$8:$B$17)+ISNUMBER('Test 3 visitor 130'!$C$8:$C$17)&gt;0)*(IF(ISNUMBER('Test 3 visitor 130'!$B$8:$B$17),'Test 3 visitor 130'!$B$8:$B$17,'Test 3 visitor 130'!$E$4)&lt;=A347)*(IF(ISNUMBER('Test 3 visitor 130'!$C$8:$C$17),'Test 3 visitor 130'!$C$8:$C$17,'Test 3 visitor 130'!$F$4)&gt;=A347))&gt;0,1,0))</f>
        <v/>
      </c>
      <c r="C347">
        <f>IF(B347=0,0,IF(SUMPRODUCT((ISNUMBER('Test 3 visitor 130'!$B$8:$B$17)+ISNUMBER('Test 3 visitor 130'!$C$8:$C$17)&gt;0)*(ISNUMBER('Test 3 visitor 130'!$B$8:$B$17)*('Test 3 visitor 130'!$B$8:$B$17=A347)+ISNUMBER('Test 3 visitor 130'!$C$8:$C$17)*('Test 3 visitor 130'!$C$8:$C$17=A347)&gt;0))&gt;0,0,1))</f>
        <v/>
      </c>
      <c r="D347">
        <f>SUM(B$2:B347)</f>
        <v/>
      </c>
      <c r="E347">
        <f>SUM(C$2:C347)</f>
        <v/>
      </c>
    </row>
    <row r="348">
      <c r="A348" s="9">
        <f>IF(ISNUMBER('Test 3 visitor 130'!$E$4),IF('Test 3 visitor 130'!$E$4+346&lt;='Test 3 visitor 130'!$F$4,'Test 3 visitor 130'!$E$4+346,""),"")</f>
        <v/>
      </c>
      <c r="B348">
        <f>IF(A348="",0,IF(SUMPRODUCT((ISNUMBER('Test 3 visitor 130'!$B$8:$B$17)+ISNUMBER('Test 3 visitor 130'!$C$8:$C$17)&gt;0)*(IF(ISNUMBER('Test 3 visitor 130'!$B$8:$B$17),'Test 3 visitor 130'!$B$8:$B$17,'Test 3 visitor 130'!$E$4)&lt;=A348)*(IF(ISNUMBER('Test 3 visitor 130'!$C$8:$C$17),'Test 3 visitor 130'!$C$8:$C$17,'Test 3 visitor 130'!$F$4)&gt;=A348))&gt;0,1,0))</f>
        <v/>
      </c>
      <c r="C348">
        <f>IF(B348=0,0,IF(SUMPRODUCT((ISNUMBER('Test 3 visitor 130'!$B$8:$B$17)+ISNUMBER('Test 3 visitor 130'!$C$8:$C$17)&gt;0)*(ISNUMBER('Test 3 visitor 130'!$B$8:$B$17)*('Test 3 visitor 130'!$B$8:$B$17=A348)+ISNUMBER('Test 3 visitor 130'!$C$8:$C$17)*('Test 3 visitor 130'!$C$8:$C$17=A348)&gt;0))&gt;0,0,1))</f>
        <v/>
      </c>
      <c r="D348">
        <f>SUM(B$2:B348)</f>
        <v/>
      </c>
      <c r="E348">
        <f>SUM(C$2:C348)</f>
        <v/>
      </c>
    </row>
    <row r="349">
      <c r="A349" s="9">
        <f>IF(ISNUMBER('Test 3 visitor 130'!$E$4),IF('Test 3 visitor 130'!$E$4+347&lt;='Test 3 visitor 130'!$F$4,'Test 3 visitor 130'!$E$4+347,""),"")</f>
        <v/>
      </c>
      <c r="B349">
        <f>IF(A349="",0,IF(SUMPRODUCT((ISNUMBER('Test 3 visitor 130'!$B$8:$B$17)+ISNUMBER('Test 3 visitor 130'!$C$8:$C$17)&gt;0)*(IF(ISNUMBER('Test 3 visitor 130'!$B$8:$B$17),'Test 3 visitor 130'!$B$8:$B$17,'Test 3 visitor 130'!$E$4)&lt;=A349)*(IF(ISNUMBER('Test 3 visitor 130'!$C$8:$C$17),'Test 3 visitor 130'!$C$8:$C$17,'Test 3 visitor 130'!$F$4)&gt;=A349))&gt;0,1,0))</f>
        <v/>
      </c>
      <c r="C349">
        <f>IF(B349=0,0,IF(SUMPRODUCT((ISNUMBER('Test 3 visitor 130'!$B$8:$B$17)+ISNUMBER('Test 3 visitor 130'!$C$8:$C$17)&gt;0)*(ISNUMBER('Test 3 visitor 130'!$B$8:$B$17)*('Test 3 visitor 130'!$B$8:$B$17=A349)+ISNUMBER('Test 3 visitor 130'!$C$8:$C$17)*('Test 3 visitor 130'!$C$8:$C$17=A349)&gt;0))&gt;0,0,1))</f>
        <v/>
      </c>
      <c r="D349">
        <f>SUM(B$2:B349)</f>
        <v/>
      </c>
      <c r="E349">
        <f>SUM(C$2:C349)</f>
        <v/>
      </c>
    </row>
    <row r="350">
      <c r="A350" s="9">
        <f>IF(ISNUMBER('Test 3 visitor 130'!$E$4),IF('Test 3 visitor 130'!$E$4+348&lt;='Test 3 visitor 130'!$F$4,'Test 3 visitor 130'!$E$4+348,""),"")</f>
        <v/>
      </c>
      <c r="B350">
        <f>IF(A350="",0,IF(SUMPRODUCT((ISNUMBER('Test 3 visitor 130'!$B$8:$B$17)+ISNUMBER('Test 3 visitor 130'!$C$8:$C$17)&gt;0)*(IF(ISNUMBER('Test 3 visitor 130'!$B$8:$B$17),'Test 3 visitor 130'!$B$8:$B$17,'Test 3 visitor 130'!$E$4)&lt;=A350)*(IF(ISNUMBER('Test 3 visitor 130'!$C$8:$C$17),'Test 3 visitor 130'!$C$8:$C$17,'Test 3 visitor 130'!$F$4)&gt;=A350))&gt;0,1,0))</f>
        <v/>
      </c>
      <c r="C350">
        <f>IF(B350=0,0,IF(SUMPRODUCT((ISNUMBER('Test 3 visitor 130'!$B$8:$B$17)+ISNUMBER('Test 3 visitor 130'!$C$8:$C$17)&gt;0)*(ISNUMBER('Test 3 visitor 130'!$B$8:$B$17)*('Test 3 visitor 130'!$B$8:$B$17=A350)+ISNUMBER('Test 3 visitor 130'!$C$8:$C$17)*('Test 3 visitor 130'!$C$8:$C$17=A350)&gt;0))&gt;0,0,1))</f>
        <v/>
      </c>
      <c r="D350">
        <f>SUM(B$2:B350)</f>
        <v/>
      </c>
      <c r="E350">
        <f>SUM(C$2:C350)</f>
        <v/>
      </c>
    </row>
    <row r="351">
      <c r="A351" s="9">
        <f>IF(ISNUMBER('Test 3 visitor 130'!$E$4),IF('Test 3 visitor 130'!$E$4+349&lt;='Test 3 visitor 130'!$F$4,'Test 3 visitor 130'!$E$4+349,""),"")</f>
        <v/>
      </c>
      <c r="B351">
        <f>IF(A351="",0,IF(SUMPRODUCT((ISNUMBER('Test 3 visitor 130'!$B$8:$B$17)+ISNUMBER('Test 3 visitor 130'!$C$8:$C$17)&gt;0)*(IF(ISNUMBER('Test 3 visitor 130'!$B$8:$B$17),'Test 3 visitor 130'!$B$8:$B$17,'Test 3 visitor 130'!$E$4)&lt;=A351)*(IF(ISNUMBER('Test 3 visitor 130'!$C$8:$C$17),'Test 3 visitor 130'!$C$8:$C$17,'Test 3 visitor 130'!$F$4)&gt;=A351))&gt;0,1,0))</f>
        <v/>
      </c>
      <c r="C351">
        <f>IF(B351=0,0,IF(SUMPRODUCT((ISNUMBER('Test 3 visitor 130'!$B$8:$B$17)+ISNUMBER('Test 3 visitor 130'!$C$8:$C$17)&gt;0)*(ISNUMBER('Test 3 visitor 130'!$B$8:$B$17)*('Test 3 visitor 130'!$B$8:$B$17=A351)+ISNUMBER('Test 3 visitor 130'!$C$8:$C$17)*('Test 3 visitor 130'!$C$8:$C$17=A351)&gt;0))&gt;0,0,1))</f>
        <v/>
      </c>
      <c r="D351">
        <f>SUM(B$2:B351)</f>
        <v/>
      </c>
      <c r="E351">
        <f>SUM(C$2:C351)</f>
        <v/>
      </c>
    </row>
    <row r="352">
      <c r="A352" s="9">
        <f>IF(ISNUMBER('Test 3 visitor 130'!$E$4),IF('Test 3 visitor 130'!$E$4+350&lt;='Test 3 visitor 130'!$F$4,'Test 3 visitor 130'!$E$4+350,""),"")</f>
        <v/>
      </c>
      <c r="B352">
        <f>IF(A352="",0,IF(SUMPRODUCT((ISNUMBER('Test 3 visitor 130'!$B$8:$B$17)+ISNUMBER('Test 3 visitor 130'!$C$8:$C$17)&gt;0)*(IF(ISNUMBER('Test 3 visitor 130'!$B$8:$B$17),'Test 3 visitor 130'!$B$8:$B$17,'Test 3 visitor 130'!$E$4)&lt;=A352)*(IF(ISNUMBER('Test 3 visitor 130'!$C$8:$C$17),'Test 3 visitor 130'!$C$8:$C$17,'Test 3 visitor 130'!$F$4)&gt;=A352))&gt;0,1,0))</f>
        <v/>
      </c>
      <c r="C352">
        <f>IF(B352=0,0,IF(SUMPRODUCT((ISNUMBER('Test 3 visitor 130'!$B$8:$B$17)+ISNUMBER('Test 3 visitor 130'!$C$8:$C$17)&gt;0)*(ISNUMBER('Test 3 visitor 130'!$B$8:$B$17)*('Test 3 visitor 130'!$B$8:$B$17=A352)+ISNUMBER('Test 3 visitor 130'!$C$8:$C$17)*('Test 3 visitor 130'!$C$8:$C$17=A352)&gt;0))&gt;0,0,1))</f>
        <v/>
      </c>
      <c r="D352">
        <f>SUM(B$2:B352)</f>
        <v/>
      </c>
      <c r="E352">
        <f>SUM(C$2:C352)</f>
        <v/>
      </c>
    </row>
    <row r="353">
      <c r="A353" s="9">
        <f>IF(ISNUMBER('Test 3 visitor 130'!$E$4),IF('Test 3 visitor 130'!$E$4+351&lt;='Test 3 visitor 130'!$F$4,'Test 3 visitor 130'!$E$4+351,""),"")</f>
        <v/>
      </c>
      <c r="B353">
        <f>IF(A353="",0,IF(SUMPRODUCT((ISNUMBER('Test 3 visitor 130'!$B$8:$B$17)+ISNUMBER('Test 3 visitor 130'!$C$8:$C$17)&gt;0)*(IF(ISNUMBER('Test 3 visitor 130'!$B$8:$B$17),'Test 3 visitor 130'!$B$8:$B$17,'Test 3 visitor 130'!$E$4)&lt;=A353)*(IF(ISNUMBER('Test 3 visitor 130'!$C$8:$C$17),'Test 3 visitor 130'!$C$8:$C$17,'Test 3 visitor 130'!$F$4)&gt;=A353))&gt;0,1,0))</f>
        <v/>
      </c>
      <c r="C353">
        <f>IF(B353=0,0,IF(SUMPRODUCT((ISNUMBER('Test 3 visitor 130'!$B$8:$B$17)+ISNUMBER('Test 3 visitor 130'!$C$8:$C$17)&gt;0)*(ISNUMBER('Test 3 visitor 130'!$B$8:$B$17)*('Test 3 visitor 130'!$B$8:$B$17=A353)+ISNUMBER('Test 3 visitor 130'!$C$8:$C$17)*('Test 3 visitor 130'!$C$8:$C$17=A353)&gt;0))&gt;0,0,1))</f>
        <v/>
      </c>
      <c r="D353">
        <f>SUM(B$2:B353)</f>
        <v/>
      </c>
      <c r="E353">
        <f>SUM(C$2:C353)</f>
        <v/>
      </c>
    </row>
    <row r="354">
      <c r="A354" s="9">
        <f>IF(ISNUMBER('Test 3 visitor 130'!$E$4),IF('Test 3 visitor 130'!$E$4+352&lt;='Test 3 visitor 130'!$F$4,'Test 3 visitor 130'!$E$4+352,""),"")</f>
        <v/>
      </c>
      <c r="B354">
        <f>IF(A354="",0,IF(SUMPRODUCT((ISNUMBER('Test 3 visitor 130'!$B$8:$B$17)+ISNUMBER('Test 3 visitor 130'!$C$8:$C$17)&gt;0)*(IF(ISNUMBER('Test 3 visitor 130'!$B$8:$B$17),'Test 3 visitor 130'!$B$8:$B$17,'Test 3 visitor 130'!$E$4)&lt;=A354)*(IF(ISNUMBER('Test 3 visitor 130'!$C$8:$C$17),'Test 3 visitor 130'!$C$8:$C$17,'Test 3 visitor 130'!$F$4)&gt;=A354))&gt;0,1,0))</f>
        <v/>
      </c>
      <c r="C354">
        <f>IF(B354=0,0,IF(SUMPRODUCT((ISNUMBER('Test 3 visitor 130'!$B$8:$B$17)+ISNUMBER('Test 3 visitor 130'!$C$8:$C$17)&gt;0)*(ISNUMBER('Test 3 visitor 130'!$B$8:$B$17)*('Test 3 visitor 130'!$B$8:$B$17=A354)+ISNUMBER('Test 3 visitor 130'!$C$8:$C$17)*('Test 3 visitor 130'!$C$8:$C$17=A354)&gt;0))&gt;0,0,1))</f>
        <v/>
      </c>
      <c r="D354">
        <f>SUM(B$2:B354)</f>
        <v/>
      </c>
      <c r="E354">
        <f>SUM(C$2:C354)</f>
        <v/>
      </c>
    </row>
    <row r="355">
      <c r="A355" s="9">
        <f>IF(ISNUMBER('Test 3 visitor 130'!$E$4),IF('Test 3 visitor 130'!$E$4+353&lt;='Test 3 visitor 130'!$F$4,'Test 3 visitor 130'!$E$4+353,""),"")</f>
        <v/>
      </c>
      <c r="B355">
        <f>IF(A355="",0,IF(SUMPRODUCT((ISNUMBER('Test 3 visitor 130'!$B$8:$B$17)+ISNUMBER('Test 3 visitor 130'!$C$8:$C$17)&gt;0)*(IF(ISNUMBER('Test 3 visitor 130'!$B$8:$B$17),'Test 3 visitor 130'!$B$8:$B$17,'Test 3 visitor 130'!$E$4)&lt;=A355)*(IF(ISNUMBER('Test 3 visitor 130'!$C$8:$C$17),'Test 3 visitor 130'!$C$8:$C$17,'Test 3 visitor 130'!$F$4)&gt;=A355))&gt;0,1,0))</f>
        <v/>
      </c>
      <c r="C355">
        <f>IF(B355=0,0,IF(SUMPRODUCT((ISNUMBER('Test 3 visitor 130'!$B$8:$B$17)+ISNUMBER('Test 3 visitor 130'!$C$8:$C$17)&gt;0)*(ISNUMBER('Test 3 visitor 130'!$B$8:$B$17)*('Test 3 visitor 130'!$B$8:$B$17=A355)+ISNUMBER('Test 3 visitor 130'!$C$8:$C$17)*('Test 3 visitor 130'!$C$8:$C$17=A355)&gt;0))&gt;0,0,1))</f>
        <v/>
      </c>
      <c r="D355">
        <f>SUM(B$2:B355)</f>
        <v/>
      </c>
      <c r="E355">
        <f>SUM(C$2:C355)</f>
        <v/>
      </c>
    </row>
    <row r="356">
      <c r="A356" s="9">
        <f>IF(ISNUMBER('Test 3 visitor 130'!$E$4),IF('Test 3 visitor 130'!$E$4+354&lt;='Test 3 visitor 130'!$F$4,'Test 3 visitor 130'!$E$4+354,""),"")</f>
        <v/>
      </c>
      <c r="B356">
        <f>IF(A356="",0,IF(SUMPRODUCT((ISNUMBER('Test 3 visitor 130'!$B$8:$B$17)+ISNUMBER('Test 3 visitor 130'!$C$8:$C$17)&gt;0)*(IF(ISNUMBER('Test 3 visitor 130'!$B$8:$B$17),'Test 3 visitor 130'!$B$8:$B$17,'Test 3 visitor 130'!$E$4)&lt;=A356)*(IF(ISNUMBER('Test 3 visitor 130'!$C$8:$C$17),'Test 3 visitor 130'!$C$8:$C$17,'Test 3 visitor 130'!$F$4)&gt;=A356))&gt;0,1,0))</f>
        <v/>
      </c>
      <c r="C356">
        <f>IF(B356=0,0,IF(SUMPRODUCT((ISNUMBER('Test 3 visitor 130'!$B$8:$B$17)+ISNUMBER('Test 3 visitor 130'!$C$8:$C$17)&gt;0)*(ISNUMBER('Test 3 visitor 130'!$B$8:$B$17)*('Test 3 visitor 130'!$B$8:$B$17=A356)+ISNUMBER('Test 3 visitor 130'!$C$8:$C$17)*('Test 3 visitor 130'!$C$8:$C$17=A356)&gt;0))&gt;0,0,1))</f>
        <v/>
      </c>
      <c r="D356">
        <f>SUM(B$2:B356)</f>
        <v/>
      </c>
      <c r="E356">
        <f>SUM(C$2:C356)</f>
        <v/>
      </c>
    </row>
    <row r="357">
      <c r="A357" s="9">
        <f>IF(ISNUMBER('Test 3 visitor 130'!$E$4),IF('Test 3 visitor 130'!$E$4+355&lt;='Test 3 visitor 130'!$F$4,'Test 3 visitor 130'!$E$4+355,""),"")</f>
        <v/>
      </c>
      <c r="B357">
        <f>IF(A357="",0,IF(SUMPRODUCT((ISNUMBER('Test 3 visitor 130'!$B$8:$B$17)+ISNUMBER('Test 3 visitor 130'!$C$8:$C$17)&gt;0)*(IF(ISNUMBER('Test 3 visitor 130'!$B$8:$B$17),'Test 3 visitor 130'!$B$8:$B$17,'Test 3 visitor 130'!$E$4)&lt;=A357)*(IF(ISNUMBER('Test 3 visitor 130'!$C$8:$C$17),'Test 3 visitor 130'!$C$8:$C$17,'Test 3 visitor 130'!$F$4)&gt;=A357))&gt;0,1,0))</f>
        <v/>
      </c>
      <c r="C357">
        <f>IF(B357=0,0,IF(SUMPRODUCT((ISNUMBER('Test 3 visitor 130'!$B$8:$B$17)+ISNUMBER('Test 3 visitor 130'!$C$8:$C$17)&gt;0)*(ISNUMBER('Test 3 visitor 130'!$B$8:$B$17)*('Test 3 visitor 130'!$B$8:$B$17=A357)+ISNUMBER('Test 3 visitor 130'!$C$8:$C$17)*('Test 3 visitor 130'!$C$8:$C$17=A357)&gt;0))&gt;0,0,1))</f>
        <v/>
      </c>
      <c r="D357">
        <f>SUM(B$2:B357)</f>
        <v/>
      </c>
      <c r="E357">
        <f>SUM(C$2:C357)</f>
        <v/>
      </c>
    </row>
    <row r="358">
      <c r="A358" s="9">
        <f>IF(ISNUMBER('Test 3 visitor 130'!$E$4),IF('Test 3 visitor 130'!$E$4+356&lt;='Test 3 visitor 130'!$F$4,'Test 3 visitor 130'!$E$4+356,""),"")</f>
        <v/>
      </c>
      <c r="B358">
        <f>IF(A358="",0,IF(SUMPRODUCT((ISNUMBER('Test 3 visitor 130'!$B$8:$B$17)+ISNUMBER('Test 3 visitor 130'!$C$8:$C$17)&gt;0)*(IF(ISNUMBER('Test 3 visitor 130'!$B$8:$B$17),'Test 3 visitor 130'!$B$8:$B$17,'Test 3 visitor 130'!$E$4)&lt;=A358)*(IF(ISNUMBER('Test 3 visitor 130'!$C$8:$C$17),'Test 3 visitor 130'!$C$8:$C$17,'Test 3 visitor 130'!$F$4)&gt;=A358))&gt;0,1,0))</f>
        <v/>
      </c>
      <c r="C358">
        <f>IF(B358=0,0,IF(SUMPRODUCT((ISNUMBER('Test 3 visitor 130'!$B$8:$B$17)+ISNUMBER('Test 3 visitor 130'!$C$8:$C$17)&gt;0)*(ISNUMBER('Test 3 visitor 130'!$B$8:$B$17)*('Test 3 visitor 130'!$B$8:$B$17=A358)+ISNUMBER('Test 3 visitor 130'!$C$8:$C$17)*('Test 3 visitor 130'!$C$8:$C$17=A358)&gt;0))&gt;0,0,1))</f>
        <v/>
      </c>
      <c r="D358">
        <f>SUM(B$2:B358)</f>
        <v/>
      </c>
      <c r="E358">
        <f>SUM(C$2:C358)</f>
        <v/>
      </c>
    </row>
    <row r="359">
      <c r="A359" s="9">
        <f>IF(ISNUMBER('Test 3 visitor 130'!$E$4),IF('Test 3 visitor 130'!$E$4+357&lt;='Test 3 visitor 130'!$F$4,'Test 3 visitor 130'!$E$4+357,""),"")</f>
        <v/>
      </c>
      <c r="B359">
        <f>IF(A359="",0,IF(SUMPRODUCT((ISNUMBER('Test 3 visitor 130'!$B$8:$B$17)+ISNUMBER('Test 3 visitor 130'!$C$8:$C$17)&gt;0)*(IF(ISNUMBER('Test 3 visitor 130'!$B$8:$B$17),'Test 3 visitor 130'!$B$8:$B$17,'Test 3 visitor 130'!$E$4)&lt;=A359)*(IF(ISNUMBER('Test 3 visitor 130'!$C$8:$C$17),'Test 3 visitor 130'!$C$8:$C$17,'Test 3 visitor 130'!$F$4)&gt;=A359))&gt;0,1,0))</f>
        <v/>
      </c>
      <c r="C359">
        <f>IF(B359=0,0,IF(SUMPRODUCT((ISNUMBER('Test 3 visitor 130'!$B$8:$B$17)+ISNUMBER('Test 3 visitor 130'!$C$8:$C$17)&gt;0)*(ISNUMBER('Test 3 visitor 130'!$B$8:$B$17)*('Test 3 visitor 130'!$B$8:$B$17=A359)+ISNUMBER('Test 3 visitor 130'!$C$8:$C$17)*('Test 3 visitor 130'!$C$8:$C$17=A359)&gt;0))&gt;0,0,1))</f>
        <v/>
      </c>
      <c r="D359">
        <f>SUM(B$2:B359)</f>
        <v/>
      </c>
      <c r="E359">
        <f>SUM(C$2:C359)</f>
        <v/>
      </c>
    </row>
    <row r="360">
      <c r="A360" s="9">
        <f>IF(ISNUMBER('Test 3 visitor 130'!$E$4),IF('Test 3 visitor 130'!$E$4+358&lt;='Test 3 visitor 130'!$F$4,'Test 3 visitor 130'!$E$4+358,""),"")</f>
        <v/>
      </c>
      <c r="B360">
        <f>IF(A360="",0,IF(SUMPRODUCT((ISNUMBER('Test 3 visitor 130'!$B$8:$B$17)+ISNUMBER('Test 3 visitor 130'!$C$8:$C$17)&gt;0)*(IF(ISNUMBER('Test 3 visitor 130'!$B$8:$B$17),'Test 3 visitor 130'!$B$8:$B$17,'Test 3 visitor 130'!$E$4)&lt;=A360)*(IF(ISNUMBER('Test 3 visitor 130'!$C$8:$C$17),'Test 3 visitor 130'!$C$8:$C$17,'Test 3 visitor 130'!$F$4)&gt;=A360))&gt;0,1,0))</f>
        <v/>
      </c>
      <c r="C360">
        <f>IF(B360=0,0,IF(SUMPRODUCT((ISNUMBER('Test 3 visitor 130'!$B$8:$B$17)+ISNUMBER('Test 3 visitor 130'!$C$8:$C$17)&gt;0)*(ISNUMBER('Test 3 visitor 130'!$B$8:$B$17)*('Test 3 visitor 130'!$B$8:$B$17=A360)+ISNUMBER('Test 3 visitor 130'!$C$8:$C$17)*('Test 3 visitor 130'!$C$8:$C$17=A360)&gt;0))&gt;0,0,1))</f>
        <v/>
      </c>
      <c r="D360">
        <f>SUM(B$2:B360)</f>
        <v/>
      </c>
      <c r="E360">
        <f>SUM(C$2:C360)</f>
        <v/>
      </c>
    </row>
    <row r="361">
      <c r="A361" s="9">
        <f>IF(ISNUMBER('Test 3 visitor 130'!$E$4),IF('Test 3 visitor 130'!$E$4+359&lt;='Test 3 visitor 130'!$F$4,'Test 3 visitor 130'!$E$4+359,""),"")</f>
        <v/>
      </c>
      <c r="B361">
        <f>IF(A361="",0,IF(SUMPRODUCT((ISNUMBER('Test 3 visitor 130'!$B$8:$B$17)+ISNUMBER('Test 3 visitor 130'!$C$8:$C$17)&gt;0)*(IF(ISNUMBER('Test 3 visitor 130'!$B$8:$B$17),'Test 3 visitor 130'!$B$8:$B$17,'Test 3 visitor 130'!$E$4)&lt;=A361)*(IF(ISNUMBER('Test 3 visitor 130'!$C$8:$C$17),'Test 3 visitor 130'!$C$8:$C$17,'Test 3 visitor 130'!$F$4)&gt;=A361))&gt;0,1,0))</f>
        <v/>
      </c>
      <c r="C361">
        <f>IF(B361=0,0,IF(SUMPRODUCT((ISNUMBER('Test 3 visitor 130'!$B$8:$B$17)+ISNUMBER('Test 3 visitor 130'!$C$8:$C$17)&gt;0)*(ISNUMBER('Test 3 visitor 130'!$B$8:$B$17)*('Test 3 visitor 130'!$B$8:$B$17=A361)+ISNUMBER('Test 3 visitor 130'!$C$8:$C$17)*('Test 3 visitor 130'!$C$8:$C$17=A361)&gt;0))&gt;0,0,1))</f>
        <v/>
      </c>
      <c r="D361">
        <f>SUM(B$2:B361)</f>
        <v/>
      </c>
      <c r="E361">
        <f>SUM(C$2:C361)</f>
        <v/>
      </c>
    </row>
    <row r="362">
      <c r="A362" s="9">
        <f>IF(ISNUMBER('Test 3 visitor 130'!$E$4),IF('Test 3 visitor 130'!$E$4+360&lt;='Test 3 visitor 130'!$F$4,'Test 3 visitor 130'!$E$4+360,""),"")</f>
        <v/>
      </c>
      <c r="B362">
        <f>IF(A362="",0,IF(SUMPRODUCT((ISNUMBER('Test 3 visitor 130'!$B$8:$B$17)+ISNUMBER('Test 3 visitor 130'!$C$8:$C$17)&gt;0)*(IF(ISNUMBER('Test 3 visitor 130'!$B$8:$B$17),'Test 3 visitor 130'!$B$8:$B$17,'Test 3 visitor 130'!$E$4)&lt;=A362)*(IF(ISNUMBER('Test 3 visitor 130'!$C$8:$C$17),'Test 3 visitor 130'!$C$8:$C$17,'Test 3 visitor 130'!$F$4)&gt;=A362))&gt;0,1,0))</f>
        <v/>
      </c>
      <c r="C362">
        <f>IF(B362=0,0,IF(SUMPRODUCT((ISNUMBER('Test 3 visitor 130'!$B$8:$B$17)+ISNUMBER('Test 3 visitor 130'!$C$8:$C$17)&gt;0)*(ISNUMBER('Test 3 visitor 130'!$B$8:$B$17)*('Test 3 visitor 130'!$B$8:$B$17=A362)+ISNUMBER('Test 3 visitor 130'!$C$8:$C$17)*('Test 3 visitor 130'!$C$8:$C$17=A362)&gt;0))&gt;0,0,1))</f>
        <v/>
      </c>
      <c r="D362">
        <f>SUM(B$2:B362)</f>
        <v/>
      </c>
      <c r="E362">
        <f>SUM(C$2:C362)</f>
        <v/>
      </c>
    </row>
    <row r="363">
      <c r="A363" s="9">
        <f>IF(ISNUMBER('Test 3 visitor 130'!$E$4),IF('Test 3 visitor 130'!$E$4+361&lt;='Test 3 visitor 130'!$F$4,'Test 3 visitor 130'!$E$4+361,""),"")</f>
        <v/>
      </c>
      <c r="B363">
        <f>IF(A363="",0,IF(SUMPRODUCT((ISNUMBER('Test 3 visitor 130'!$B$8:$B$17)+ISNUMBER('Test 3 visitor 130'!$C$8:$C$17)&gt;0)*(IF(ISNUMBER('Test 3 visitor 130'!$B$8:$B$17),'Test 3 visitor 130'!$B$8:$B$17,'Test 3 visitor 130'!$E$4)&lt;=A363)*(IF(ISNUMBER('Test 3 visitor 130'!$C$8:$C$17),'Test 3 visitor 130'!$C$8:$C$17,'Test 3 visitor 130'!$F$4)&gt;=A363))&gt;0,1,0))</f>
        <v/>
      </c>
      <c r="C363">
        <f>IF(B363=0,0,IF(SUMPRODUCT((ISNUMBER('Test 3 visitor 130'!$B$8:$B$17)+ISNUMBER('Test 3 visitor 130'!$C$8:$C$17)&gt;0)*(ISNUMBER('Test 3 visitor 130'!$B$8:$B$17)*('Test 3 visitor 130'!$B$8:$B$17=A363)+ISNUMBER('Test 3 visitor 130'!$C$8:$C$17)*('Test 3 visitor 130'!$C$8:$C$17=A363)&gt;0))&gt;0,0,1))</f>
        <v/>
      </c>
      <c r="D363">
        <f>SUM(B$2:B363)</f>
        <v/>
      </c>
      <c r="E363">
        <f>SUM(C$2:C363)</f>
        <v/>
      </c>
    </row>
    <row r="364">
      <c r="A364" s="9">
        <f>IF(ISNUMBER('Test 3 visitor 130'!$E$4),IF('Test 3 visitor 130'!$E$4+362&lt;='Test 3 visitor 130'!$F$4,'Test 3 visitor 130'!$E$4+362,""),"")</f>
        <v/>
      </c>
      <c r="B364">
        <f>IF(A364="",0,IF(SUMPRODUCT((ISNUMBER('Test 3 visitor 130'!$B$8:$B$17)+ISNUMBER('Test 3 visitor 130'!$C$8:$C$17)&gt;0)*(IF(ISNUMBER('Test 3 visitor 130'!$B$8:$B$17),'Test 3 visitor 130'!$B$8:$B$17,'Test 3 visitor 130'!$E$4)&lt;=A364)*(IF(ISNUMBER('Test 3 visitor 130'!$C$8:$C$17),'Test 3 visitor 130'!$C$8:$C$17,'Test 3 visitor 130'!$F$4)&gt;=A364))&gt;0,1,0))</f>
        <v/>
      </c>
      <c r="C364">
        <f>IF(B364=0,0,IF(SUMPRODUCT((ISNUMBER('Test 3 visitor 130'!$B$8:$B$17)+ISNUMBER('Test 3 visitor 130'!$C$8:$C$17)&gt;0)*(ISNUMBER('Test 3 visitor 130'!$B$8:$B$17)*('Test 3 visitor 130'!$B$8:$B$17=A364)+ISNUMBER('Test 3 visitor 130'!$C$8:$C$17)*('Test 3 visitor 130'!$C$8:$C$17=A364)&gt;0))&gt;0,0,1))</f>
        <v/>
      </c>
      <c r="D364">
        <f>SUM(B$2:B364)</f>
        <v/>
      </c>
      <c r="E364">
        <f>SUM(C$2:C364)</f>
        <v/>
      </c>
    </row>
    <row r="365">
      <c r="A365" s="9">
        <f>IF(ISNUMBER('Test 3 visitor 130'!$E$4),IF('Test 3 visitor 130'!$E$4+363&lt;='Test 3 visitor 130'!$F$4,'Test 3 visitor 130'!$E$4+363,""),"")</f>
        <v/>
      </c>
      <c r="B365">
        <f>IF(A365="",0,IF(SUMPRODUCT((ISNUMBER('Test 3 visitor 130'!$B$8:$B$17)+ISNUMBER('Test 3 visitor 130'!$C$8:$C$17)&gt;0)*(IF(ISNUMBER('Test 3 visitor 130'!$B$8:$B$17),'Test 3 visitor 130'!$B$8:$B$17,'Test 3 visitor 130'!$E$4)&lt;=A365)*(IF(ISNUMBER('Test 3 visitor 130'!$C$8:$C$17),'Test 3 visitor 130'!$C$8:$C$17,'Test 3 visitor 130'!$F$4)&gt;=A365))&gt;0,1,0))</f>
        <v/>
      </c>
      <c r="C365">
        <f>IF(B365=0,0,IF(SUMPRODUCT((ISNUMBER('Test 3 visitor 130'!$B$8:$B$17)+ISNUMBER('Test 3 visitor 130'!$C$8:$C$17)&gt;0)*(ISNUMBER('Test 3 visitor 130'!$B$8:$B$17)*('Test 3 visitor 130'!$B$8:$B$17=A365)+ISNUMBER('Test 3 visitor 130'!$C$8:$C$17)*('Test 3 visitor 130'!$C$8:$C$17=A365)&gt;0))&gt;0,0,1))</f>
        <v/>
      </c>
      <c r="D365">
        <f>SUM(B$2:B365)</f>
        <v/>
      </c>
      <c r="E365">
        <f>SUM(C$2:C365)</f>
        <v/>
      </c>
    </row>
    <row r="366">
      <c r="A366" s="9">
        <f>IF(ISNUMBER('Test 3 visitor 130'!$E$4),IF('Test 3 visitor 130'!$E$4+364&lt;='Test 3 visitor 130'!$F$4,'Test 3 visitor 130'!$E$4+364,""),"")</f>
        <v/>
      </c>
      <c r="B366">
        <f>IF(A366="",0,IF(SUMPRODUCT((ISNUMBER('Test 3 visitor 130'!$B$8:$B$17)+ISNUMBER('Test 3 visitor 130'!$C$8:$C$17)&gt;0)*(IF(ISNUMBER('Test 3 visitor 130'!$B$8:$B$17),'Test 3 visitor 130'!$B$8:$B$17,'Test 3 visitor 130'!$E$4)&lt;=A366)*(IF(ISNUMBER('Test 3 visitor 130'!$C$8:$C$17),'Test 3 visitor 130'!$C$8:$C$17,'Test 3 visitor 130'!$F$4)&gt;=A366))&gt;0,1,0))</f>
        <v/>
      </c>
      <c r="C366">
        <f>IF(B366=0,0,IF(SUMPRODUCT((ISNUMBER('Test 3 visitor 130'!$B$8:$B$17)+ISNUMBER('Test 3 visitor 130'!$C$8:$C$17)&gt;0)*(ISNUMBER('Test 3 visitor 130'!$B$8:$B$17)*('Test 3 visitor 130'!$B$8:$B$17=A366)+ISNUMBER('Test 3 visitor 130'!$C$8:$C$17)*('Test 3 visitor 130'!$C$8:$C$17=A366)&gt;0))&gt;0,0,1))</f>
        <v/>
      </c>
      <c r="D366">
        <f>SUM(B$2:B366)</f>
        <v/>
      </c>
      <c r="E366">
        <f>SUM(C$2:C366)</f>
        <v/>
      </c>
    </row>
    <row r="367">
      <c r="A367" s="9">
        <f>IF(ISNUMBER('Test 3 visitor 130'!$E$4),IF('Test 3 visitor 130'!$E$4+365&lt;='Test 3 visitor 130'!$F$4,'Test 3 visitor 130'!$E$4+365,""),"")</f>
        <v/>
      </c>
      <c r="B367">
        <f>IF(A367="",0,IF(SUMPRODUCT((ISNUMBER('Test 3 visitor 130'!$B$8:$B$17)+ISNUMBER('Test 3 visitor 130'!$C$8:$C$17)&gt;0)*(IF(ISNUMBER('Test 3 visitor 130'!$B$8:$B$17),'Test 3 visitor 130'!$B$8:$B$17,'Test 3 visitor 130'!$E$4)&lt;=A367)*(IF(ISNUMBER('Test 3 visitor 130'!$C$8:$C$17),'Test 3 visitor 130'!$C$8:$C$17,'Test 3 visitor 130'!$F$4)&gt;=A367))&gt;0,1,0))</f>
        <v/>
      </c>
      <c r="C367">
        <f>IF(B367=0,0,IF(SUMPRODUCT((ISNUMBER('Test 3 visitor 130'!$B$8:$B$17)+ISNUMBER('Test 3 visitor 130'!$C$8:$C$17)&gt;0)*(ISNUMBER('Test 3 visitor 130'!$B$8:$B$17)*('Test 3 visitor 130'!$B$8:$B$17=A367)+ISNUMBER('Test 3 visitor 130'!$C$8:$C$17)*('Test 3 visitor 130'!$C$8:$C$17=A367)&gt;0))&gt;0,0,1))</f>
        <v/>
      </c>
      <c r="D367">
        <f>SUM(B$2:B367)</f>
        <v/>
      </c>
      <c r="E367">
        <f>SUM(C$2:C367)</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4 leap year</t>
        </is>
      </c>
    </row>
    <row r="2">
      <c r="A2" s="6" t="inlineStr">
        <is>
          <t>Type only in the yellow cells. Dates as DD/MM/YYYY.</t>
        </is>
      </c>
    </row>
    <row r="3">
      <c r="E3" t="inlineStr">
        <is>
          <t>Helper</t>
        </is>
      </c>
    </row>
    <row r="4">
      <c r="A4" s="7" t="inlineStr">
        <is>
          <t>Tax year starts in (e.g. 2026 for 2026-27)</t>
        </is>
      </c>
      <c r="B4" s="8" t="n">
        <v>2027</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v>46784</v>
      </c>
      <c r="C8" s="12" t="n">
        <v>46843</v>
      </c>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IF(COUNT(D8:D17)=0,"",SUM('Cal4'!B:B))</f>
        <v/>
      </c>
      <c r="E19" s="7">
        <f>IF(COUNT(E8:E17)=0,"",SUM('Cal4'!C:C))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v>100</v>
      </c>
    </row>
    <row r="23">
      <c r="A23" t="inlineStr">
        <is>
          <t>Tax year −2</t>
        </is>
      </c>
      <c r="B23" s="8" t="n">
        <v>100</v>
      </c>
    </row>
    <row r="24">
      <c r="A24" t="inlineStr">
        <is>
          <t>Tax year −3</t>
        </is>
      </c>
      <c r="B24" s="8" t="n">
        <v>100</v>
      </c>
    </row>
    <row r="25">
      <c r="A25" t="inlineStr">
        <is>
          <t>Tax year −4</t>
        </is>
      </c>
      <c r="B25" s="8" t="n">
        <v>100</v>
      </c>
    </row>
    <row r="26">
      <c r="A26" s="7" t="inlineStr">
        <is>
          <t>Total, four previous years</t>
        </is>
      </c>
      <c r="B26">
        <f>IF(COUNT(B22:B25)=0,"",SUM(B22:B25))</f>
        <v/>
      </c>
    </row>
    <row r="28">
      <c r="A28" s="7" t="inlineStr">
        <is>
          <t>Indian citizen who left India this year for a job abroad?</t>
        </is>
      </c>
      <c r="B28" s="8" t="inlineStr">
        <is>
          <t>No</t>
        </is>
      </c>
    </row>
    <row r="29">
      <c r="A29" s="7" t="inlineStr">
        <is>
          <t>Indian citizen or person of Indian origin living abroad, visiting India this year?</t>
        </is>
      </c>
      <c r="B29" s="8" t="inlineStr">
        <is>
          <t>No</t>
        </is>
      </c>
    </row>
    <row r="30">
      <c r="A30" s="7" t="inlineStr">
        <is>
          <t>Indian income above ₹15 lakh this year (not counting foreign income)?</t>
        </is>
      </c>
      <c r="B30" s="8" t="inlineStr">
        <is>
          <t>No</t>
        </is>
      </c>
    </row>
    <row r="31">
      <c r="A31" s="7" t="inlineStr">
        <is>
          <t>European country you moved to (blank if not moving)</t>
        </is>
      </c>
      <c r="B31" s="8" t="n"/>
    </row>
    <row r="32">
      <c r="A32" s="7" t="inlineStr">
        <is>
          <t>Day you arrived there</t>
        </is>
      </c>
      <c r="B32" s="12" t="n"/>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IF(D19="","",IFERROR(INDEX('Cal4'!A2:A367,MATCH(182,'Cal4'!D2:D367,0)),"Not reached"))</f>
        <v/>
      </c>
    </row>
    <row r="39">
      <c r="A39" t="inlineStr">
        <is>
          <t>Date you reached 182 days, travel days not counted</t>
        </is>
      </c>
      <c r="B39" s="13">
        <f>IF(D19="","",IFERROR(INDEX('Cal4'!A2:A367,MATCH(182,'Cal4'!E2:E367,0)),"Not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4 leap year'!$E$4),IF('Test 4 leap year'!$E$4+0&lt;='Test 4 leap year'!$F$4,'Test 4 leap year'!$E$4+0,""),"")</f>
        <v/>
      </c>
      <c r="B2">
        <f>IF(A2="",0,IF(SUMPRODUCT((ISNUMBER('Test 4 leap year'!$B$8:$B$17)+ISNUMBER('Test 4 leap year'!$C$8:$C$17)&gt;0)*(IF(ISNUMBER('Test 4 leap year'!$B$8:$B$17),'Test 4 leap year'!$B$8:$B$17,'Test 4 leap year'!$E$4)&lt;=A2)*(IF(ISNUMBER('Test 4 leap year'!$C$8:$C$17),'Test 4 leap year'!$C$8:$C$17,'Test 4 leap year'!$F$4)&gt;=A2))&gt;0,1,0))</f>
        <v/>
      </c>
      <c r="C2">
        <f>IF(B2=0,0,IF(SUMPRODUCT((ISNUMBER('Test 4 leap year'!$B$8:$B$17)+ISNUMBER('Test 4 leap year'!$C$8:$C$17)&gt;0)*(ISNUMBER('Test 4 leap year'!$B$8:$B$17)*('Test 4 leap year'!$B$8:$B$17=A2)+ISNUMBER('Test 4 leap year'!$C$8:$C$17)*('Test 4 leap year'!$C$8:$C$17=A2)&gt;0))&gt;0,0,1))</f>
        <v/>
      </c>
      <c r="D2">
        <f>SUM(B$2:B2)</f>
        <v/>
      </c>
      <c r="E2">
        <f>SUM(C$2:C2)</f>
        <v/>
      </c>
    </row>
    <row r="3">
      <c r="A3" s="9">
        <f>IF(ISNUMBER('Test 4 leap year'!$E$4),IF('Test 4 leap year'!$E$4+1&lt;='Test 4 leap year'!$F$4,'Test 4 leap year'!$E$4+1,""),"")</f>
        <v/>
      </c>
      <c r="B3">
        <f>IF(A3="",0,IF(SUMPRODUCT((ISNUMBER('Test 4 leap year'!$B$8:$B$17)+ISNUMBER('Test 4 leap year'!$C$8:$C$17)&gt;0)*(IF(ISNUMBER('Test 4 leap year'!$B$8:$B$17),'Test 4 leap year'!$B$8:$B$17,'Test 4 leap year'!$E$4)&lt;=A3)*(IF(ISNUMBER('Test 4 leap year'!$C$8:$C$17),'Test 4 leap year'!$C$8:$C$17,'Test 4 leap year'!$F$4)&gt;=A3))&gt;0,1,0))</f>
        <v/>
      </c>
      <c r="C3">
        <f>IF(B3=0,0,IF(SUMPRODUCT((ISNUMBER('Test 4 leap year'!$B$8:$B$17)+ISNUMBER('Test 4 leap year'!$C$8:$C$17)&gt;0)*(ISNUMBER('Test 4 leap year'!$B$8:$B$17)*('Test 4 leap year'!$B$8:$B$17=A3)+ISNUMBER('Test 4 leap year'!$C$8:$C$17)*('Test 4 leap year'!$C$8:$C$17=A3)&gt;0))&gt;0,0,1))</f>
        <v/>
      </c>
      <c r="D3">
        <f>SUM(B$2:B3)</f>
        <v/>
      </c>
      <c r="E3">
        <f>SUM(C$2:C3)</f>
        <v/>
      </c>
    </row>
    <row r="4">
      <c r="A4" s="9">
        <f>IF(ISNUMBER('Test 4 leap year'!$E$4),IF('Test 4 leap year'!$E$4+2&lt;='Test 4 leap year'!$F$4,'Test 4 leap year'!$E$4+2,""),"")</f>
        <v/>
      </c>
      <c r="B4">
        <f>IF(A4="",0,IF(SUMPRODUCT((ISNUMBER('Test 4 leap year'!$B$8:$B$17)+ISNUMBER('Test 4 leap year'!$C$8:$C$17)&gt;0)*(IF(ISNUMBER('Test 4 leap year'!$B$8:$B$17),'Test 4 leap year'!$B$8:$B$17,'Test 4 leap year'!$E$4)&lt;=A4)*(IF(ISNUMBER('Test 4 leap year'!$C$8:$C$17),'Test 4 leap year'!$C$8:$C$17,'Test 4 leap year'!$F$4)&gt;=A4))&gt;0,1,0))</f>
        <v/>
      </c>
      <c r="C4">
        <f>IF(B4=0,0,IF(SUMPRODUCT((ISNUMBER('Test 4 leap year'!$B$8:$B$17)+ISNUMBER('Test 4 leap year'!$C$8:$C$17)&gt;0)*(ISNUMBER('Test 4 leap year'!$B$8:$B$17)*('Test 4 leap year'!$B$8:$B$17=A4)+ISNUMBER('Test 4 leap year'!$C$8:$C$17)*('Test 4 leap year'!$C$8:$C$17=A4)&gt;0))&gt;0,0,1))</f>
        <v/>
      </c>
      <c r="D4">
        <f>SUM(B$2:B4)</f>
        <v/>
      </c>
      <c r="E4">
        <f>SUM(C$2:C4)</f>
        <v/>
      </c>
    </row>
    <row r="5">
      <c r="A5" s="9">
        <f>IF(ISNUMBER('Test 4 leap year'!$E$4),IF('Test 4 leap year'!$E$4+3&lt;='Test 4 leap year'!$F$4,'Test 4 leap year'!$E$4+3,""),"")</f>
        <v/>
      </c>
      <c r="B5">
        <f>IF(A5="",0,IF(SUMPRODUCT((ISNUMBER('Test 4 leap year'!$B$8:$B$17)+ISNUMBER('Test 4 leap year'!$C$8:$C$17)&gt;0)*(IF(ISNUMBER('Test 4 leap year'!$B$8:$B$17),'Test 4 leap year'!$B$8:$B$17,'Test 4 leap year'!$E$4)&lt;=A5)*(IF(ISNUMBER('Test 4 leap year'!$C$8:$C$17),'Test 4 leap year'!$C$8:$C$17,'Test 4 leap year'!$F$4)&gt;=A5))&gt;0,1,0))</f>
        <v/>
      </c>
      <c r="C5">
        <f>IF(B5=0,0,IF(SUMPRODUCT((ISNUMBER('Test 4 leap year'!$B$8:$B$17)+ISNUMBER('Test 4 leap year'!$C$8:$C$17)&gt;0)*(ISNUMBER('Test 4 leap year'!$B$8:$B$17)*('Test 4 leap year'!$B$8:$B$17=A5)+ISNUMBER('Test 4 leap year'!$C$8:$C$17)*('Test 4 leap year'!$C$8:$C$17=A5)&gt;0))&gt;0,0,1))</f>
        <v/>
      </c>
      <c r="D5">
        <f>SUM(B$2:B5)</f>
        <v/>
      </c>
      <c r="E5">
        <f>SUM(C$2:C5)</f>
        <v/>
      </c>
    </row>
    <row r="6">
      <c r="A6" s="9">
        <f>IF(ISNUMBER('Test 4 leap year'!$E$4),IF('Test 4 leap year'!$E$4+4&lt;='Test 4 leap year'!$F$4,'Test 4 leap year'!$E$4+4,""),"")</f>
        <v/>
      </c>
      <c r="B6">
        <f>IF(A6="",0,IF(SUMPRODUCT((ISNUMBER('Test 4 leap year'!$B$8:$B$17)+ISNUMBER('Test 4 leap year'!$C$8:$C$17)&gt;0)*(IF(ISNUMBER('Test 4 leap year'!$B$8:$B$17),'Test 4 leap year'!$B$8:$B$17,'Test 4 leap year'!$E$4)&lt;=A6)*(IF(ISNUMBER('Test 4 leap year'!$C$8:$C$17),'Test 4 leap year'!$C$8:$C$17,'Test 4 leap year'!$F$4)&gt;=A6))&gt;0,1,0))</f>
        <v/>
      </c>
      <c r="C6">
        <f>IF(B6=0,0,IF(SUMPRODUCT((ISNUMBER('Test 4 leap year'!$B$8:$B$17)+ISNUMBER('Test 4 leap year'!$C$8:$C$17)&gt;0)*(ISNUMBER('Test 4 leap year'!$B$8:$B$17)*('Test 4 leap year'!$B$8:$B$17=A6)+ISNUMBER('Test 4 leap year'!$C$8:$C$17)*('Test 4 leap year'!$C$8:$C$17=A6)&gt;0))&gt;0,0,1))</f>
        <v/>
      </c>
      <c r="D6">
        <f>SUM(B$2:B6)</f>
        <v/>
      </c>
      <c r="E6">
        <f>SUM(C$2:C6)</f>
        <v/>
      </c>
    </row>
    <row r="7">
      <c r="A7" s="9">
        <f>IF(ISNUMBER('Test 4 leap year'!$E$4),IF('Test 4 leap year'!$E$4+5&lt;='Test 4 leap year'!$F$4,'Test 4 leap year'!$E$4+5,""),"")</f>
        <v/>
      </c>
      <c r="B7">
        <f>IF(A7="",0,IF(SUMPRODUCT((ISNUMBER('Test 4 leap year'!$B$8:$B$17)+ISNUMBER('Test 4 leap year'!$C$8:$C$17)&gt;0)*(IF(ISNUMBER('Test 4 leap year'!$B$8:$B$17),'Test 4 leap year'!$B$8:$B$17,'Test 4 leap year'!$E$4)&lt;=A7)*(IF(ISNUMBER('Test 4 leap year'!$C$8:$C$17),'Test 4 leap year'!$C$8:$C$17,'Test 4 leap year'!$F$4)&gt;=A7))&gt;0,1,0))</f>
        <v/>
      </c>
      <c r="C7">
        <f>IF(B7=0,0,IF(SUMPRODUCT((ISNUMBER('Test 4 leap year'!$B$8:$B$17)+ISNUMBER('Test 4 leap year'!$C$8:$C$17)&gt;0)*(ISNUMBER('Test 4 leap year'!$B$8:$B$17)*('Test 4 leap year'!$B$8:$B$17=A7)+ISNUMBER('Test 4 leap year'!$C$8:$C$17)*('Test 4 leap year'!$C$8:$C$17=A7)&gt;0))&gt;0,0,1))</f>
        <v/>
      </c>
      <c r="D7">
        <f>SUM(B$2:B7)</f>
        <v/>
      </c>
      <c r="E7">
        <f>SUM(C$2:C7)</f>
        <v/>
      </c>
    </row>
    <row r="8">
      <c r="A8" s="9">
        <f>IF(ISNUMBER('Test 4 leap year'!$E$4),IF('Test 4 leap year'!$E$4+6&lt;='Test 4 leap year'!$F$4,'Test 4 leap year'!$E$4+6,""),"")</f>
        <v/>
      </c>
      <c r="B8">
        <f>IF(A8="",0,IF(SUMPRODUCT((ISNUMBER('Test 4 leap year'!$B$8:$B$17)+ISNUMBER('Test 4 leap year'!$C$8:$C$17)&gt;0)*(IF(ISNUMBER('Test 4 leap year'!$B$8:$B$17),'Test 4 leap year'!$B$8:$B$17,'Test 4 leap year'!$E$4)&lt;=A8)*(IF(ISNUMBER('Test 4 leap year'!$C$8:$C$17),'Test 4 leap year'!$C$8:$C$17,'Test 4 leap year'!$F$4)&gt;=A8))&gt;0,1,0))</f>
        <v/>
      </c>
      <c r="C8">
        <f>IF(B8=0,0,IF(SUMPRODUCT((ISNUMBER('Test 4 leap year'!$B$8:$B$17)+ISNUMBER('Test 4 leap year'!$C$8:$C$17)&gt;0)*(ISNUMBER('Test 4 leap year'!$B$8:$B$17)*('Test 4 leap year'!$B$8:$B$17=A8)+ISNUMBER('Test 4 leap year'!$C$8:$C$17)*('Test 4 leap year'!$C$8:$C$17=A8)&gt;0))&gt;0,0,1))</f>
        <v/>
      </c>
      <c r="D8">
        <f>SUM(B$2:B8)</f>
        <v/>
      </c>
      <c r="E8">
        <f>SUM(C$2:C8)</f>
        <v/>
      </c>
    </row>
    <row r="9">
      <c r="A9" s="9">
        <f>IF(ISNUMBER('Test 4 leap year'!$E$4),IF('Test 4 leap year'!$E$4+7&lt;='Test 4 leap year'!$F$4,'Test 4 leap year'!$E$4+7,""),"")</f>
        <v/>
      </c>
      <c r="B9">
        <f>IF(A9="",0,IF(SUMPRODUCT((ISNUMBER('Test 4 leap year'!$B$8:$B$17)+ISNUMBER('Test 4 leap year'!$C$8:$C$17)&gt;0)*(IF(ISNUMBER('Test 4 leap year'!$B$8:$B$17),'Test 4 leap year'!$B$8:$B$17,'Test 4 leap year'!$E$4)&lt;=A9)*(IF(ISNUMBER('Test 4 leap year'!$C$8:$C$17),'Test 4 leap year'!$C$8:$C$17,'Test 4 leap year'!$F$4)&gt;=A9))&gt;0,1,0))</f>
        <v/>
      </c>
      <c r="C9">
        <f>IF(B9=0,0,IF(SUMPRODUCT((ISNUMBER('Test 4 leap year'!$B$8:$B$17)+ISNUMBER('Test 4 leap year'!$C$8:$C$17)&gt;0)*(ISNUMBER('Test 4 leap year'!$B$8:$B$17)*('Test 4 leap year'!$B$8:$B$17=A9)+ISNUMBER('Test 4 leap year'!$C$8:$C$17)*('Test 4 leap year'!$C$8:$C$17=A9)&gt;0))&gt;0,0,1))</f>
        <v/>
      </c>
      <c r="D9">
        <f>SUM(B$2:B9)</f>
        <v/>
      </c>
      <c r="E9">
        <f>SUM(C$2:C9)</f>
        <v/>
      </c>
    </row>
    <row r="10">
      <c r="A10" s="9">
        <f>IF(ISNUMBER('Test 4 leap year'!$E$4),IF('Test 4 leap year'!$E$4+8&lt;='Test 4 leap year'!$F$4,'Test 4 leap year'!$E$4+8,""),"")</f>
        <v/>
      </c>
      <c r="B10">
        <f>IF(A10="",0,IF(SUMPRODUCT((ISNUMBER('Test 4 leap year'!$B$8:$B$17)+ISNUMBER('Test 4 leap year'!$C$8:$C$17)&gt;0)*(IF(ISNUMBER('Test 4 leap year'!$B$8:$B$17),'Test 4 leap year'!$B$8:$B$17,'Test 4 leap year'!$E$4)&lt;=A10)*(IF(ISNUMBER('Test 4 leap year'!$C$8:$C$17),'Test 4 leap year'!$C$8:$C$17,'Test 4 leap year'!$F$4)&gt;=A10))&gt;0,1,0))</f>
        <v/>
      </c>
      <c r="C10">
        <f>IF(B10=0,0,IF(SUMPRODUCT((ISNUMBER('Test 4 leap year'!$B$8:$B$17)+ISNUMBER('Test 4 leap year'!$C$8:$C$17)&gt;0)*(ISNUMBER('Test 4 leap year'!$B$8:$B$17)*('Test 4 leap year'!$B$8:$B$17=A10)+ISNUMBER('Test 4 leap year'!$C$8:$C$17)*('Test 4 leap year'!$C$8:$C$17=A10)&gt;0))&gt;0,0,1))</f>
        <v/>
      </c>
      <c r="D10">
        <f>SUM(B$2:B10)</f>
        <v/>
      </c>
      <c r="E10">
        <f>SUM(C$2:C10)</f>
        <v/>
      </c>
    </row>
    <row r="11">
      <c r="A11" s="9">
        <f>IF(ISNUMBER('Test 4 leap year'!$E$4),IF('Test 4 leap year'!$E$4+9&lt;='Test 4 leap year'!$F$4,'Test 4 leap year'!$E$4+9,""),"")</f>
        <v/>
      </c>
      <c r="B11">
        <f>IF(A11="",0,IF(SUMPRODUCT((ISNUMBER('Test 4 leap year'!$B$8:$B$17)+ISNUMBER('Test 4 leap year'!$C$8:$C$17)&gt;0)*(IF(ISNUMBER('Test 4 leap year'!$B$8:$B$17),'Test 4 leap year'!$B$8:$B$17,'Test 4 leap year'!$E$4)&lt;=A11)*(IF(ISNUMBER('Test 4 leap year'!$C$8:$C$17),'Test 4 leap year'!$C$8:$C$17,'Test 4 leap year'!$F$4)&gt;=A11))&gt;0,1,0))</f>
        <v/>
      </c>
      <c r="C11">
        <f>IF(B11=0,0,IF(SUMPRODUCT((ISNUMBER('Test 4 leap year'!$B$8:$B$17)+ISNUMBER('Test 4 leap year'!$C$8:$C$17)&gt;0)*(ISNUMBER('Test 4 leap year'!$B$8:$B$17)*('Test 4 leap year'!$B$8:$B$17=A11)+ISNUMBER('Test 4 leap year'!$C$8:$C$17)*('Test 4 leap year'!$C$8:$C$17=A11)&gt;0))&gt;0,0,1))</f>
        <v/>
      </c>
      <c r="D11">
        <f>SUM(B$2:B11)</f>
        <v/>
      </c>
      <c r="E11">
        <f>SUM(C$2:C11)</f>
        <v/>
      </c>
    </row>
    <row r="12">
      <c r="A12" s="9">
        <f>IF(ISNUMBER('Test 4 leap year'!$E$4),IF('Test 4 leap year'!$E$4+10&lt;='Test 4 leap year'!$F$4,'Test 4 leap year'!$E$4+10,""),"")</f>
        <v/>
      </c>
      <c r="B12">
        <f>IF(A12="",0,IF(SUMPRODUCT((ISNUMBER('Test 4 leap year'!$B$8:$B$17)+ISNUMBER('Test 4 leap year'!$C$8:$C$17)&gt;0)*(IF(ISNUMBER('Test 4 leap year'!$B$8:$B$17),'Test 4 leap year'!$B$8:$B$17,'Test 4 leap year'!$E$4)&lt;=A12)*(IF(ISNUMBER('Test 4 leap year'!$C$8:$C$17),'Test 4 leap year'!$C$8:$C$17,'Test 4 leap year'!$F$4)&gt;=A12))&gt;0,1,0))</f>
        <v/>
      </c>
      <c r="C12">
        <f>IF(B12=0,0,IF(SUMPRODUCT((ISNUMBER('Test 4 leap year'!$B$8:$B$17)+ISNUMBER('Test 4 leap year'!$C$8:$C$17)&gt;0)*(ISNUMBER('Test 4 leap year'!$B$8:$B$17)*('Test 4 leap year'!$B$8:$B$17=A12)+ISNUMBER('Test 4 leap year'!$C$8:$C$17)*('Test 4 leap year'!$C$8:$C$17=A12)&gt;0))&gt;0,0,1))</f>
        <v/>
      </c>
      <c r="D12">
        <f>SUM(B$2:B12)</f>
        <v/>
      </c>
      <c r="E12">
        <f>SUM(C$2:C12)</f>
        <v/>
      </c>
    </row>
    <row r="13">
      <c r="A13" s="9">
        <f>IF(ISNUMBER('Test 4 leap year'!$E$4),IF('Test 4 leap year'!$E$4+11&lt;='Test 4 leap year'!$F$4,'Test 4 leap year'!$E$4+11,""),"")</f>
        <v/>
      </c>
      <c r="B13">
        <f>IF(A13="",0,IF(SUMPRODUCT((ISNUMBER('Test 4 leap year'!$B$8:$B$17)+ISNUMBER('Test 4 leap year'!$C$8:$C$17)&gt;0)*(IF(ISNUMBER('Test 4 leap year'!$B$8:$B$17),'Test 4 leap year'!$B$8:$B$17,'Test 4 leap year'!$E$4)&lt;=A13)*(IF(ISNUMBER('Test 4 leap year'!$C$8:$C$17),'Test 4 leap year'!$C$8:$C$17,'Test 4 leap year'!$F$4)&gt;=A13))&gt;0,1,0))</f>
        <v/>
      </c>
      <c r="C13">
        <f>IF(B13=0,0,IF(SUMPRODUCT((ISNUMBER('Test 4 leap year'!$B$8:$B$17)+ISNUMBER('Test 4 leap year'!$C$8:$C$17)&gt;0)*(ISNUMBER('Test 4 leap year'!$B$8:$B$17)*('Test 4 leap year'!$B$8:$B$17=A13)+ISNUMBER('Test 4 leap year'!$C$8:$C$17)*('Test 4 leap year'!$C$8:$C$17=A13)&gt;0))&gt;0,0,1))</f>
        <v/>
      </c>
      <c r="D13">
        <f>SUM(B$2:B13)</f>
        <v/>
      </c>
      <c r="E13">
        <f>SUM(C$2:C13)</f>
        <v/>
      </c>
    </row>
    <row r="14">
      <c r="A14" s="9">
        <f>IF(ISNUMBER('Test 4 leap year'!$E$4),IF('Test 4 leap year'!$E$4+12&lt;='Test 4 leap year'!$F$4,'Test 4 leap year'!$E$4+12,""),"")</f>
        <v/>
      </c>
      <c r="B14">
        <f>IF(A14="",0,IF(SUMPRODUCT((ISNUMBER('Test 4 leap year'!$B$8:$B$17)+ISNUMBER('Test 4 leap year'!$C$8:$C$17)&gt;0)*(IF(ISNUMBER('Test 4 leap year'!$B$8:$B$17),'Test 4 leap year'!$B$8:$B$17,'Test 4 leap year'!$E$4)&lt;=A14)*(IF(ISNUMBER('Test 4 leap year'!$C$8:$C$17),'Test 4 leap year'!$C$8:$C$17,'Test 4 leap year'!$F$4)&gt;=A14))&gt;0,1,0))</f>
        <v/>
      </c>
      <c r="C14">
        <f>IF(B14=0,0,IF(SUMPRODUCT((ISNUMBER('Test 4 leap year'!$B$8:$B$17)+ISNUMBER('Test 4 leap year'!$C$8:$C$17)&gt;0)*(ISNUMBER('Test 4 leap year'!$B$8:$B$17)*('Test 4 leap year'!$B$8:$B$17=A14)+ISNUMBER('Test 4 leap year'!$C$8:$C$17)*('Test 4 leap year'!$C$8:$C$17=A14)&gt;0))&gt;0,0,1))</f>
        <v/>
      </c>
      <c r="D14">
        <f>SUM(B$2:B14)</f>
        <v/>
      </c>
      <c r="E14">
        <f>SUM(C$2:C14)</f>
        <v/>
      </c>
    </row>
    <row r="15">
      <c r="A15" s="9">
        <f>IF(ISNUMBER('Test 4 leap year'!$E$4),IF('Test 4 leap year'!$E$4+13&lt;='Test 4 leap year'!$F$4,'Test 4 leap year'!$E$4+13,""),"")</f>
        <v/>
      </c>
      <c r="B15">
        <f>IF(A15="",0,IF(SUMPRODUCT((ISNUMBER('Test 4 leap year'!$B$8:$B$17)+ISNUMBER('Test 4 leap year'!$C$8:$C$17)&gt;0)*(IF(ISNUMBER('Test 4 leap year'!$B$8:$B$17),'Test 4 leap year'!$B$8:$B$17,'Test 4 leap year'!$E$4)&lt;=A15)*(IF(ISNUMBER('Test 4 leap year'!$C$8:$C$17),'Test 4 leap year'!$C$8:$C$17,'Test 4 leap year'!$F$4)&gt;=A15))&gt;0,1,0))</f>
        <v/>
      </c>
      <c r="C15">
        <f>IF(B15=0,0,IF(SUMPRODUCT((ISNUMBER('Test 4 leap year'!$B$8:$B$17)+ISNUMBER('Test 4 leap year'!$C$8:$C$17)&gt;0)*(ISNUMBER('Test 4 leap year'!$B$8:$B$17)*('Test 4 leap year'!$B$8:$B$17=A15)+ISNUMBER('Test 4 leap year'!$C$8:$C$17)*('Test 4 leap year'!$C$8:$C$17=A15)&gt;0))&gt;0,0,1))</f>
        <v/>
      </c>
      <c r="D15">
        <f>SUM(B$2:B15)</f>
        <v/>
      </c>
      <c r="E15">
        <f>SUM(C$2:C15)</f>
        <v/>
      </c>
    </row>
    <row r="16">
      <c r="A16" s="9">
        <f>IF(ISNUMBER('Test 4 leap year'!$E$4),IF('Test 4 leap year'!$E$4+14&lt;='Test 4 leap year'!$F$4,'Test 4 leap year'!$E$4+14,""),"")</f>
        <v/>
      </c>
      <c r="B16">
        <f>IF(A16="",0,IF(SUMPRODUCT((ISNUMBER('Test 4 leap year'!$B$8:$B$17)+ISNUMBER('Test 4 leap year'!$C$8:$C$17)&gt;0)*(IF(ISNUMBER('Test 4 leap year'!$B$8:$B$17),'Test 4 leap year'!$B$8:$B$17,'Test 4 leap year'!$E$4)&lt;=A16)*(IF(ISNUMBER('Test 4 leap year'!$C$8:$C$17),'Test 4 leap year'!$C$8:$C$17,'Test 4 leap year'!$F$4)&gt;=A16))&gt;0,1,0))</f>
        <v/>
      </c>
      <c r="C16">
        <f>IF(B16=0,0,IF(SUMPRODUCT((ISNUMBER('Test 4 leap year'!$B$8:$B$17)+ISNUMBER('Test 4 leap year'!$C$8:$C$17)&gt;0)*(ISNUMBER('Test 4 leap year'!$B$8:$B$17)*('Test 4 leap year'!$B$8:$B$17=A16)+ISNUMBER('Test 4 leap year'!$C$8:$C$17)*('Test 4 leap year'!$C$8:$C$17=A16)&gt;0))&gt;0,0,1))</f>
        <v/>
      </c>
      <c r="D16">
        <f>SUM(B$2:B16)</f>
        <v/>
      </c>
      <c r="E16">
        <f>SUM(C$2:C16)</f>
        <v/>
      </c>
    </row>
    <row r="17">
      <c r="A17" s="9">
        <f>IF(ISNUMBER('Test 4 leap year'!$E$4),IF('Test 4 leap year'!$E$4+15&lt;='Test 4 leap year'!$F$4,'Test 4 leap year'!$E$4+15,""),"")</f>
        <v/>
      </c>
      <c r="B17">
        <f>IF(A17="",0,IF(SUMPRODUCT((ISNUMBER('Test 4 leap year'!$B$8:$B$17)+ISNUMBER('Test 4 leap year'!$C$8:$C$17)&gt;0)*(IF(ISNUMBER('Test 4 leap year'!$B$8:$B$17),'Test 4 leap year'!$B$8:$B$17,'Test 4 leap year'!$E$4)&lt;=A17)*(IF(ISNUMBER('Test 4 leap year'!$C$8:$C$17),'Test 4 leap year'!$C$8:$C$17,'Test 4 leap year'!$F$4)&gt;=A17))&gt;0,1,0))</f>
        <v/>
      </c>
      <c r="C17">
        <f>IF(B17=0,0,IF(SUMPRODUCT((ISNUMBER('Test 4 leap year'!$B$8:$B$17)+ISNUMBER('Test 4 leap year'!$C$8:$C$17)&gt;0)*(ISNUMBER('Test 4 leap year'!$B$8:$B$17)*('Test 4 leap year'!$B$8:$B$17=A17)+ISNUMBER('Test 4 leap year'!$C$8:$C$17)*('Test 4 leap year'!$C$8:$C$17=A17)&gt;0))&gt;0,0,1))</f>
        <v/>
      </c>
      <c r="D17">
        <f>SUM(B$2:B17)</f>
        <v/>
      </c>
      <c r="E17">
        <f>SUM(C$2:C17)</f>
        <v/>
      </c>
    </row>
    <row r="18">
      <c r="A18" s="9">
        <f>IF(ISNUMBER('Test 4 leap year'!$E$4),IF('Test 4 leap year'!$E$4+16&lt;='Test 4 leap year'!$F$4,'Test 4 leap year'!$E$4+16,""),"")</f>
        <v/>
      </c>
      <c r="B18">
        <f>IF(A18="",0,IF(SUMPRODUCT((ISNUMBER('Test 4 leap year'!$B$8:$B$17)+ISNUMBER('Test 4 leap year'!$C$8:$C$17)&gt;0)*(IF(ISNUMBER('Test 4 leap year'!$B$8:$B$17),'Test 4 leap year'!$B$8:$B$17,'Test 4 leap year'!$E$4)&lt;=A18)*(IF(ISNUMBER('Test 4 leap year'!$C$8:$C$17),'Test 4 leap year'!$C$8:$C$17,'Test 4 leap year'!$F$4)&gt;=A18))&gt;0,1,0))</f>
        <v/>
      </c>
      <c r="C18">
        <f>IF(B18=0,0,IF(SUMPRODUCT((ISNUMBER('Test 4 leap year'!$B$8:$B$17)+ISNUMBER('Test 4 leap year'!$C$8:$C$17)&gt;0)*(ISNUMBER('Test 4 leap year'!$B$8:$B$17)*('Test 4 leap year'!$B$8:$B$17=A18)+ISNUMBER('Test 4 leap year'!$C$8:$C$17)*('Test 4 leap year'!$C$8:$C$17=A18)&gt;0))&gt;0,0,1))</f>
        <v/>
      </c>
      <c r="D18">
        <f>SUM(B$2:B18)</f>
        <v/>
      </c>
      <c r="E18">
        <f>SUM(C$2:C18)</f>
        <v/>
      </c>
    </row>
    <row r="19">
      <c r="A19" s="9">
        <f>IF(ISNUMBER('Test 4 leap year'!$E$4),IF('Test 4 leap year'!$E$4+17&lt;='Test 4 leap year'!$F$4,'Test 4 leap year'!$E$4+17,""),"")</f>
        <v/>
      </c>
      <c r="B19">
        <f>IF(A19="",0,IF(SUMPRODUCT((ISNUMBER('Test 4 leap year'!$B$8:$B$17)+ISNUMBER('Test 4 leap year'!$C$8:$C$17)&gt;0)*(IF(ISNUMBER('Test 4 leap year'!$B$8:$B$17),'Test 4 leap year'!$B$8:$B$17,'Test 4 leap year'!$E$4)&lt;=A19)*(IF(ISNUMBER('Test 4 leap year'!$C$8:$C$17),'Test 4 leap year'!$C$8:$C$17,'Test 4 leap year'!$F$4)&gt;=A19))&gt;0,1,0))</f>
        <v/>
      </c>
      <c r="C19">
        <f>IF(B19=0,0,IF(SUMPRODUCT((ISNUMBER('Test 4 leap year'!$B$8:$B$17)+ISNUMBER('Test 4 leap year'!$C$8:$C$17)&gt;0)*(ISNUMBER('Test 4 leap year'!$B$8:$B$17)*('Test 4 leap year'!$B$8:$B$17=A19)+ISNUMBER('Test 4 leap year'!$C$8:$C$17)*('Test 4 leap year'!$C$8:$C$17=A19)&gt;0))&gt;0,0,1))</f>
        <v/>
      </c>
      <c r="D19">
        <f>SUM(B$2:B19)</f>
        <v/>
      </c>
      <c r="E19">
        <f>SUM(C$2:C19)</f>
        <v/>
      </c>
    </row>
    <row r="20">
      <c r="A20" s="9">
        <f>IF(ISNUMBER('Test 4 leap year'!$E$4),IF('Test 4 leap year'!$E$4+18&lt;='Test 4 leap year'!$F$4,'Test 4 leap year'!$E$4+18,""),"")</f>
        <v/>
      </c>
      <c r="B20">
        <f>IF(A20="",0,IF(SUMPRODUCT((ISNUMBER('Test 4 leap year'!$B$8:$B$17)+ISNUMBER('Test 4 leap year'!$C$8:$C$17)&gt;0)*(IF(ISNUMBER('Test 4 leap year'!$B$8:$B$17),'Test 4 leap year'!$B$8:$B$17,'Test 4 leap year'!$E$4)&lt;=A20)*(IF(ISNUMBER('Test 4 leap year'!$C$8:$C$17),'Test 4 leap year'!$C$8:$C$17,'Test 4 leap year'!$F$4)&gt;=A20))&gt;0,1,0))</f>
        <v/>
      </c>
      <c r="C20">
        <f>IF(B20=0,0,IF(SUMPRODUCT((ISNUMBER('Test 4 leap year'!$B$8:$B$17)+ISNUMBER('Test 4 leap year'!$C$8:$C$17)&gt;0)*(ISNUMBER('Test 4 leap year'!$B$8:$B$17)*('Test 4 leap year'!$B$8:$B$17=A20)+ISNUMBER('Test 4 leap year'!$C$8:$C$17)*('Test 4 leap year'!$C$8:$C$17=A20)&gt;0))&gt;0,0,1))</f>
        <v/>
      </c>
      <c r="D20">
        <f>SUM(B$2:B20)</f>
        <v/>
      </c>
      <c r="E20">
        <f>SUM(C$2:C20)</f>
        <v/>
      </c>
    </row>
    <row r="21">
      <c r="A21" s="9">
        <f>IF(ISNUMBER('Test 4 leap year'!$E$4),IF('Test 4 leap year'!$E$4+19&lt;='Test 4 leap year'!$F$4,'Test 4 leap year'!$E$4+19,""),"")</f>
        <v/>
      </c>
      <c r="B21">
        <f>IF(A21="",0,IF(SUMPRODUCT((ISNUMBER('Test 4 leap year'!$B$8:$B$17)+ISNUMBER('Test 4 leap year'!$C$8:$C$17)&gt;0)*(IF(ISNUMBER('Test 4 leap year'!$B$8:$B$17),'Test 4 leap year'!$B$8:$B$17,'Test 4 leap year'!$E$4)&lt;=A21)*(IF(ISNUMBER('Test 4 leap year'!$C$8:$C$17),'Test 4 leap year'!$C$8:$C$17,'Test 4 leap year'!$F$4)&gt;=A21))&gt;0,1,0))</f>
        <v/>
      </c>
      <c r="C21">
        <f>IF(B21=0,0,IF(SUMPRODUCT((ISNUMBER('Test 4 leap year'!$B$8:$B$17)+ISNUMBER('Test 4 leap year'!$C$8:$C$17)&gt;0)*(ISNUMBER('Test 4 leap year'!$B$8:$B$17)*('Test 4 leap year'!$B$8:$B$17=A21)+ISNUMBER('Test 4 leap year'!$C$8:$C$17)*('Test 4 leap year'!$C$8:$C$17=A21)&gt;0))&gt;0,0,1))</f>
        <v/>
      </c>
      <c r="D21">
        <f>SUM(B$2:B21)</f>
        <v/>
      </c>
      <c r="E21">
        <f>SUM(C$2:C21)</f>
        <v/>
      </c>
    </row>
    <row r="22">
      <c r="A22" s="9">
        <f>IF(ISNUMBER('Test 4 leap year'!$E$4),IF('Test 4 leap year'!$E$4+20&lt;='Test 4 leap year'!$F$4,'Test 4 leap year'!$E$4+20,""),"")</f>
        <v/>
      </c>
      <c r="B22">
        <f>IF(A22="",0,IF(SUMPRODUCT((ISNUMBER('Test 4 leap year'!$B$8:$B$17)+ISNUMBER('Test 4 leap year'!$C$8:$C$17)&gt;0)*(IF(ISNUMBER('Test 4 leap year'!$B$8:$B$17),'Test 4 leap year'!$B$8:$B$17,'Test 4 leap year'!$E$4)&lt;=A22)*(IF(ISNUMBER('Test 4 leap year'!$C$8:$C$17),'Test 4 leap year'!$C$8:$C$17,'Test 4 leap year'!$F$4)&gt;=A22))&gt;0,1,0))</f>
        <v/>
      </c>
      <c r="C22">
        <f>IF(B22=0,0,IF(SUMPRODUCT((ISNUMBER('Test 4 leap year'!$B$8:$B$17)+ISNUMBER('Test 4 leap year'!$C$8:$C$17)&gt;0)*(ISNUMBER('Test 4 leap year'!$B$8:$B$17)*('Test 4 leap year'!$B$8:$B$17=A22)+ISNUMBER('Test 4 leap year'!$C$8:$C$17)*('Test 4 leap year'!$C$8:$C$17=A22)&gt;0))&gt;0,0,1))</f>
        <v/>
      </c>
      <c r="D22">
        <f>SUM(B$2:B22)</f>
        <v/>
      </c>
      <c r="E22">
        <f>SUM(C$2:C22)</f>
        <v/>
      </c>
    </row>
    <row r="23">
      <c r="A23" s="9">
        <f>IF(ISNUMBER('Test 4 leap year'!$E$4),IF('Test 4 leap year'!$E$4+21&lt;='Test 4 leap year'!$F$4,'Test 4 leap year'!$E$4+21,""),"")</f>
        <v/>
      </c>
      <c r="B23">
        <f>IF(A23="",0,IF(SUMPRODUCT((ISNUMBER('Test 4 leap year'!$B$8:$B$17)+ISNUMBER('Test 4 leap year'!$C$8:$C$17)&gt;0)*(IF(ISNUMBER('Test 4 leap year'!$B$8:$B$17),'Test 4 leap year'!$B$8:$B$17,'Test 4 leap year'!$E$4)&lt;=A23)*(IF(ISNUMBER('Test 4 leap year'!$C$8:$C$17),'Test 4 leap year'!$C$8:$C$17,'Test 4 leap year'!$F$4)&gt;=A23))&gt;0,1,0))</f>
        <v/>
      </c>
      <c r="C23">
        <f>IF(B23=0,0,IF(SUMPRODUCT((ISNUMBER('Test 4 leap year'!$B$8:$B$17)+ISNUMBER('Test 4 leap year'!$C$8:$C$17)&gt;0)*(ISNUMBER('Test 4 leap year'!$B$8:$B$17)*('Test 4 leap year'!$B$8:$B$17=A23)+ISNUMBER('Test 4 leap year'!$C$8:$C$17)*('Test 4 leap year'!$C$8:$C$17=A23)&gt;0))&gt;0,0,1))</f>
        <v/>
      </c>
      <c r="D23">
        <f>SUM(B$2:B23)</f>
        <v/>
      </c>
      <c r="E23">
        <f>SUM(C$2:C23)</f>
        <v/>
      </c>
    </row>
    <row r="24">
      <c r="A24" s="9">
        <f>IF(ISNUMBER('Test 4 leap year'!$E$4),IF('Test 4 leap year'!$E$4+22&lt;='Test 4 leap year'!$F$4,'Test 4 leap year'!$E$4+22,""),"")</f>
        <v/>
      </c>
      <c r="B24">
        <f>IF(A24="",0,IF(SUMPRODUCT((ISNUMBER('Test 4 leap year'!$B$8:$B$17)+ISNUMBER('Test 4 leap year'!$C$8:$C$17)&gt;0)*(IF(ISNUMBER('Test 4 leap year'!$B$8:$B$17),'Test 4 leap year'!$B$8:$B$17,'Test 4 leap year'!$E$4)&lt;=A24)*(IF(ISNUMBER('Test 4 leap year'!$C$8:$C$17),'Test 4 leap year'!$C$8:$C$17,'Test 4 leap year'!$F$4)&gt;=A24))&gt;0,1,0))</f>
        <v/>
      </c>
      <c r="C24">
        <f>IF(B24=0,0,IF(SUMPRODUCT((ISNUMBER('Test 4 leap year'!$B$8:$B$17)+ISNUMBER('Test 4 leap year'!$C$8:$C$17)&gt;0)*(ISNUMBER('Test 4 leap year'!$B$8:$B$17)*('Test 4 leap year'!$B$8:$B$17=A24)+ISNUMBER('Test 4 leap year'!$C$8:$C$17)*('Test 4 leap year'!$C$8:$C$17=A24)&gt;0))&gt;0,0,1))</f>
        <v/>
      </c>
      <c r="D24">
        <f>SUM(B$2:B24)</f>
        <v/>
      </c>
      <c r="E24">
        <f>SUM(C$2:C24)</f>
        <v/>
      </c>
    </row>
    <row r="25">
      <c r="A25" s="9">
        <f>IF(ISNUMBER('Test 4 leap year'!$E$4),IF('Test 4 leap year'!$E$4+23&lt;='Test 4 leap year'!$F$4,'Test 4 leap year'!$E$4+23,""),"")</f>
        <v/>
      </c>
      <c r="B25">
        <f>IF(A25="",0,IF(SUMPRODUCT((ISNUMBER('Test 4 leap year'!$B$8:$B$17)+ISNUMBER('Test 4 leap year'!$C$8:$C$17)&gt;0)*(IF(ISNUMBER('Test 4 leap year'!$B$8:$B$17),'Test 4 leap year'!$B$8:$B$17,'Test 4 leap year'!$E$4)&lt;=A25)*(IF(ISNUMBER('Test 4 leap year'!$C$8:$C$17),'Test 4 leap year'!$C$8:$C$17,'Test 4 leap year'!$F$4)&gt;=A25))&gt;0,1,0))</f>
        <v/>
      </c>
      <c r="C25">
        <f>IF(B25=0,0,IF(SUMPRODUCT((ISNUMBER('Test 4 leap year'!$B$8:$B$17)+ISNUMBER('Test 4 leap year'!$C$8:$C$17)&gt;0)*(ISNUMBER('Test 4 leap year'!$B$8:$B$17)*('Test 4 leap year'!$B$8:$B$17=A25)+ISNUMBER('Test 4 leap year'!$C$8:$C$17)*('Test 4 leap year'!$C$8:$C$17=A25)&gt;0))&gt;0,0,1))</f>
        <v/>
      </c>
      <c r="D25">
        <f>SUM(B$2:B25)</f>
        <v/>
      </c>
      <c r="E25">
        <f>SUM(C$2:C25)</f>
        <v/>
      </c>
    </row>
    <row r="26">
      <c r="A26" s="9">
        <f>IF(ISNUMBER('Test 4 leap year'!$E$4),IF('Test 4 leap year'!$E$4+24&lt;='Test 4 leap year'!$F$4,'Test 4 leap year'!$E$4+24,""),"")</f>
        <v/>
      </c>
      <c r="B26">
        <f>IF(A26="",0,IF(SUMPRODUCT((ISNUMBER('Test 4 leap year'!$B$8:$B$17)+ISNUMBER('Test 4 leap year'!$C$8:$C$17)&gt;0)*(IF(ISNUMBER('Test 4 leap year'!$B$8:$B$17),'Test 4 leap year'!$B$8:$B$17,'Test 4 leap year'!$E$4)&lt;=A26)*(IF(ISNUMBER('Test 4 leap year'!$C$8:$C$17),'Test 4 leap year'!$C$8:$C$17,'Test 4 leap year'!$F$4)&gt;=A26))&gt;0,1,0))</f>
        <v/>
      </c>
      <c r="C26">
        <f>IF(B26=0,0,IF(SUMPRODUCT((ISNUMBER('Test 4 leap year'!$B$8:$B$17)+ISNUMBER('Test 4 leap year'!$C$8:$C$17)&gt;0)*(ISNUMBER('Test 4 leap year'!$B$8:$B$17)*('Test 4 leap year'!$B$8:$B$17=A26)+ISNUMBER('Test 4 leap year'!$C$8:$C$17)*('Test 4 leap year'!$C$8:$C$17=A26)&gt;0))&gt;0,0,1))</f>
        <v/>
      </c>
      <c r="D26">
        <f>SUM(B$2:B26)</f>
        <v/>
      </c>
      <c r="E26">
        <f>SUM(C$2:C26)</f>
        <v/>
      </c>
    </row>
    <row r="27">
      <c r="A27" s="9">
        <f>IF(ISNUMBER('Test 4 leap year'!$E$4),IF('Test 4 leap year'!$E$4+25&lt;='Test 4 leap year'!$F$4,'Test 4 leap year'!$E$4+25,""),"")</f>
        <v/>
      </c>
      <c r="B27">
        <f>IF(A27="",0,IF(SUMPRODUCT((ISNUMBER('Test 4 leap year'!$B$8:$B$17)+ISNUMBER('Test 4 leap year'!$C$8:$C$17)&gt;0)*(IF(ISNUMBER('Test 4 leap year'!$B$8:$B$17),'Test 4 leap year'!$B$8:$B$17,'Test 4 leap year'!$E$4)&lt;=A27)*(IF(ISNUMBER('Test 4 leap year'!$C$8:$C$17),'Test 4 leap year'!$C$8:$C$17,'Test 4 leap year'!$F$4)&gt;=A27))&gt;0,1,0))</f>
        <v/>
      </c>
      <c r="C27">
        <f>IF(B27=0,0,IF(SUMPRODUCT((ISNUMBER('Test 4 leap year'!$B$8:$B$17)+ISNUMBER('Test 4 leap year'!$C$8:$C$17)&gt;0)*(ISNUMBER('Test 4 leap year'!$B$8:$B$17)*('Test 4 leap year'!$B$8:$B$17=A27)+ISNUMBER('Test 4 leap year'!$C$8:$C$17)*('Test 4 leap year'!$C$8:$C$17=A27)&gt;0))&gt;0,0,1))</f>
        <v/>
      </c>
      <c r="D27">
        <f>SUM(B$2:B27)</f>
        <v/>
      </c>
      <c r="E27">
        <f>SUM(C$2:C27)</f>
        <v/>
      </c>
    </row>
    <row r="28">
      <c r="A28" s="9">
        <f>IF(ISNUMBER('Test 4 leap year'!$E$4),IF('Test 4 leap year'!$E$4+26&lt;='Test 4 leap year'!$F$4,'Test 4 leap year'!$E$4+26,""),"")</f>
        <v/>
      </c>
      <c r="B28">
        <f>IF(A28="",0,IF(SUMPRODUCT((ISNUMBER('Test 4 leap year'!$B$8:$B$17)+ISNUMBER('Test 4 leap year'!$C$8:$C$17)&gt;0)*(IF(ISNUMBER('Test 4 leap year'!$B$8:$B$17),'Test 4 leap year'!$B$8:$B$17,'Test 4 leap year'!$E$4)&lt;=A28)*(IF(ISNUMBER('Test 4 leap year'!$C$8:$C$17),'Test 4 leap year'!$C$8:$C$17,'Test 4 leap year'!$F$4)&gt;=A28))&gt;0,1,0))</f>
        <v/>
      </c>
      <c r="C28">
        <f>IF(B28=0,0,IF(SUMPRODUCT((ISNUMBER('Test 4 leap year'!$B$8:$B$17)+ISNUMBER('Test 4 leap year'!$C$8:$C$17)&gt;0)*(ISNUMBER('Test 4 leap year'!$B$8:$B$17)*('Test 4 leap year'!$B$8:$B$17=A28)+ISNUMBER('Test 4 leap year'!$C$8:$C$17)*('Test 4 leap year'!$C$8:$C$17=A28)&gt;0))&gt;0,0,1))</f>
        <v/>
      </c>
      <c r="D28">
        <f>SUM(B$2:B28)</f>
        <v/>
      </c>
      <c r="E28">
        <f>SUM(C$2:C28)</f>
        <v/>
      </c>
    </row>
    <row r="29">
      <c r="A29" s="9">
        <f>IF(ISNUMBER('Test 4 leap year'!$E$4),IF('Test 4 leap year'!$E$4+27&lt;='Test 4 leap year'!$F$4,'Test 4 leap year'!$E$4+27,""),"")</f>
        <v/>
      </c>
      <c r="B29">
        <f>IF(A29="",0,IF(SUMPRODUCT((ISNUMBER('Test 4 leap year'!$B$8:$B$17)+ISNUMBER('Test 4 leap year'!$C$8:$C$17)&gt;0)*(IF(ISNUMBER('Test 4 leap year'!$B$8:$B$17),'Test 4 leap year'!$B$8:$B$17,'Test 4 leap year'!$E$4)&lt;=A29)*(IF(ISNUMBER('Test 4 leap year'!$C$8:$C$17),'Test 4 leap year'!$C$8:$C$17,'Test 4 leap year'!$F$4)&gt;=A29))&gt;0,1,0))</f>
        <v/>
      </c>
      <c r="C29">
        <f>IF(B29=0,0,IF(SUMPRODUCT((ISNUMBER('Test 4 leap year'!$B$8:$B$17)+ISNUMBER('Test 4 leap year'!$C$8:$C$17)&gt;0)*(ISNUMBER('Test 4 leap year'!$B$8:$B$17)*('Test 4 leap year'!$B$8:$B$17=A29)+ISNUMBER('Test 4 leap year'!$C$8:$C$17)*('Test 4 leap year'!$C$8:$C$17=A29)&gt;0))&gt;0,0,1))</f>
        <v/>
      </c>
      <c r="D29">
        <f>SUM(B$2:B29)</f>
        <v/>
      </c>
      <c r="E29">
        <f>SUM(C$2:C29)</f>
        <v/>
      </c>
    </row>
    <row r="30">
      <c r="A30" s="9">
        <f>IF(ISNUMBER('Test 4 leap year'!$E$4),IF('Test 4 leap year'!$E$4+28&lt;='Test 4 leap year'!$F$4,'Test 4 leap year'!$E$4+28,""),"")</f>
        <v/>
      </c>
      <c r="B30">
        <f>IF(A30="",0,IF(SUMPRODUCT((ISNUMBER('Test 4 leap year'!$B$8:$B$17)+ISNUMBER('Test 4 leap year'!$C$8:$C$17)&gt;0)*(IF(ISNUMBER('Test 4 leap year'!$B$8:$B$17),'Test 4 leap year'!$B$8:$B$17,'Test 4 leap year'!$E$4)&lt;=A30)*(IF(ISNUMBER('Test 4 leap year'!$C$8:$C$17),'Test 4 leap year'!$C$8:$C$17,'Test 4 leap year'!$F$4)&gt;=A30))&gt;0,1,0))</f>
        <v/>
      </c>
      <c r="C30">
        <f>IF(B30=0,0,IF(SUMPRODUCT((ISNUMBER('Test 4 leap year'!$B$8:$B$17)+ISNUMBER('Test 4 leap year'!$C$8:$C$17)&gt;0)*(ISNUMBER('Test 4 leap year'!$B$8:$B$17)*('Test 4 leap year'!$B$8:$B$17=A30)+ISNUMBER('Test 4 leap year'!$C$8:$C$17)*('Test 4 leap year'!$C$8:$C$17=A30)&gt;0))&gt;0,0,1))</f>
        <v/>
      </c>
      <c r="D30">
        <f>SUM(B$2:B30)</f>
        <v/>
      </c>
      <c r="E30">
        <f>SUM(C$2:C30)</f>
        <v/>
      </c>
    </row>
    <row r="31">
      <c r="A31" s="9">
        <f>IF(ISNUMBER('Test 4 leap year'!$E$4),IF('Test 4 leap year'!$E$4+29&lt;='Test 4 leap year'!$F$4,'Test 4 leap year'!$E$4+29,""),"")</f>
        <v/>
      </c>
      <c r="B31">
        <f>IF(A31="",0,IF(SUMPRODUCT((ISNUMBER('Test 4 leap year'!$B$8:$B$17)+ISNUMBER('Test 4 leap year'!$C$8:$C$17)&gt;0)*(IF(ISNUMBER('Test 4 leap year'!$B$8:$B$17),'Test 4 leap year'!$B$8:$B$17,'Test 4 leap year'!$E$4)&lt;=A31)*(IF(ISNUMBER('Test 4 leap year'!$C$8:$C$17),'Test 4 leap year'!$C$8:$C$17,'Test 4 leap year'!$F$4)&gt;=A31))&gt;0,1,0))</f>
        <v/>
      </c>
      <c r="C31">
        <f>IF(B31=0,0,IF(SUMPRODUCT((ISNUMBER('Test 4 leap year'!$B$8:$B$17)+ISNUMBER('Test 4 leap year'!$C$8:$C$17)&gt;0)*(ISNUMBER('Test 4 leap year'!$B$8:$B$17)*('Test 4 leap year'!$B$8:$B$17=A31)+ISNUMBER('Test 4 leap year'!$C$8:$C$17)*('Test 4 leap year'!$C$8:$C$17=A31)&gt;0))&gt;0,0,1))</f>
        <v/>
      </c>
      <c r="D31">
        <f>SUM(B$2:B31)</f>
        <v/>
      </c>
      <c r="E31">
        <f>SUM(C$2:C31)</f>
        <v/>
      </c>
    </row>
    <row r="32">
      <c r="A32" s="9">
        <f>IF(ISNUMBER('Test 4 leap year'!$E$4),IF('Test 4 leap year'!$E$4+30&lt;='Test 4 leap year'!$F$4,'Test 4 leap year'!$E$4+30,""),"")</f>
        <v/>
      </c>
      <c r="B32">
        <f>IF(A32="",0,IF(SUMPRODUCT((ISNUMBER('Test 4 leap year'!$B$8:$B$17)+ISNUMBER('Test 4 leap year'!$C$8:$C$17)&gt;0)*(IF(ISNUMBER('Test 4 leap year'!$B$8:$B$17),'Test 4 leap year'!$B$8:$B$17,'Test 4 leap year'!$E$4)&lt;=A32)*(IF(ISNUMBER('Test 4 leap year'!$C$8:$C$17),'Test 4 leap year'!$C$8:$C$17,'Test 4 leap year'!$F$4)&gt;=A32))&gt;0,1,0))</f>
        <v/>
      </c>
      <c r="C32">
        <f>IF(B32=0,0,IF(SUMPRODUCT((ISNUMBER('Test 4 leap year'!$B$8:$B$17)+ISNUMBER('Test 4 leap year'!$C$8:$C$17)&gt;0)*(ISNUMBER('Test 4 leap year'!$B$8:$B$17)*('Test 4 leap year'!$B$8:$B$17=A32)+ISNUMBER('Test 4 leap year'!$C$8:$C$17)*('Test 4 leap year'!$C$8:$C$17=A32)&gt;0))&gt;0,0,1))</f>
        <v/>
      </c>
      <c r="D32">
        <f>SUM(B$2:B32)</f>
        <v/>
      </c>
      <c r="E32">
        <f>SUM(C$2:C32)</f>
        <v/>
      </c>
    </row>
    <row r="33">
      <c r="A33" s="9">
        <f>IF(ISNUMBER('Test 4 leap year'!$E$4),IF('Test 4 leap year'!$E$4+31&lt;='Test 4 leap year'!$F$4,'Test 4 leap year'!$E$4+31,""),"")</f>
        <v/>
      </c>
      <c r="B33">
        <f>IF(A33="",0,IF(SUMPRODUCT((ISNUMBER('Test 4 leap year'!$B$8:$B$17)+ISNUMBER('Test 4 leap year'!$C$8:$C$17)&gt;0)*(IF(ISNUMBER('Test 4 leap year'!$B$8:$B$17),'Test 4 leap year'!$B$8:$B$17,'Test 4 leap year'!$E$4)&lt;=A33)*(IF(ISNUMBER('Test 4 leap year'!$C$8:$C$17),'Test 4 leap year'!$C$8:$C$17,'Test 4 leap year'!$F$4)&gt;=A33))&gt;0,1,0))</f>
        <v/>
      </c>
      <c r="C33">
        <f>IF(B33=0,0,IF(SUMPRODUCT((ISNUMBER('Test 4 leap year'!$B$8:$B$17)+ISNUMBER('Test 4 leap year'!$C$8:$C$17)&gt;0)*(ISNUMBER('Test 4 leap year'!$B$8:$B$17)*('Test 4 leap year'!$B$8:$B$17=A33)+ISNUMBER('Test 4 leap year'!$C$8:$C$17)*('Test 4 leap year'!$C$8:$C$17=A33)&gt;0))&gt;0,0,1))</f>
        <v/>
      </c>
      <c r="D33">
        <f>SUM(B$2:B33)</f>
        <v/>
      </c>
      <c r="E33">
        <f>SUM(C$2:C33)</f>
        <v/>
      </c>
    </row>
    <row r="34">
      <c r="A34" s="9">
        <f>IF(ISNUMBER('Test 4 leap year'!$E$4),IF('Test 4 leap year'!$E$4+32&lt;='Test 4 leap year'!$F$4,'Test 4 leap year'!$E$4+32,""),"")</f>
        <v/>
      </c>
      <c r="B34">
        <f>IF(A34="",0,IF(SUMPRODUCT((ISNUMBER('Test 4 leap year'!$B$8:$B$17)+ISNUMBER('Test 4 leap year'!$C$8:$C$17)&gt;0)*(IF(ISNUMBER('Test 4 leap year'!$B$8:$B$17),'Test 4 leap year'!$B$8:$B$17,'Test 4 leap year'!$E$4)&lt;=A34)*(IF(ISNUMBER('Test 4 leap year'!$C$8:$C$17),'Test 4 leap year'!$C$8:$C$17,'Test 4 leap year'!$F$4)&gt;=A34))&gt;0,1,0))</f>
        <v/>
      </c>
      <c r="C34">
        <f>IF(B34=0,0,IF(SUMPRODUCT((ISNUMBER('Test 4 leap year'!$B$8:$B$17)+ISNUMBER('Test 4 leap year'!$C$8:$C$17)&gt;0)*(ISNUMBER('Test 4 leap year'!$B$8:$B$17)*('Test 4 leap year'!$B$8:$B$17=A34)+ISNUMBER('Test 4 leap year'!$C$8:$C$17)*('Test 4 leap year'!$C$8:$C$17=A34)&gt;0))&gt;0,0,1))</f>
        <v/>
      </c>
      <c r="D34">
        <f>SUM(B$2:B34)</f>
        <v/>
      </c>
      <c r="E34">
        <f>SUM(C$2:C34)</f>
        <v/>
      </c>
    </row>
    <row r="35">
      <c r="A35" s="9">
        <f>IF(ISNUMBER('Test 4 leap year'!$E$4),IF('Test 4 leap year'!$E$4+33&lt;='Test 4 leap year'!$F$4,'Test 4 leap year'!$E$4+33,""),"")</f>
        <v/>
      </c>
      <c r="B35">
        <f>IF(A35="",0,IF(SUMPRODUCT((ISNUMBER('Test 4 leap year'!$B$8:$B$17)+ISNUMBER('Test 4 leap year'!$C$8:$C$17)&gt;0)*(IF(ISNUMBER('Test 4 leap year'!$B$8:$B$17),'Test 4 leap year'!$B$8:$B$17,'Test 4 leap year'!$E$4)&lt;=A35)*(IF(ISNUMBER('Test 4 leap year'!$C$8:$C$17),'Test 4 leap year'!$C$8:$C$17,'Test 4 leap year'!$F$4)&gt;=A35))&gt;0,1,0))</f>
        <v/>
      </c>
      <c r="C35">
        <f>IF(B35=0,0,IF(SUMPRODUCT((ISNUMBER('Test 4 leap year'!$B$8:$B$17)+ISNUMBER('Test 4 leap year'!$C$8:$C$17)&gt;0)*(ISNUMBER('Test 4 leap year'!$B$8:$B$17)*('Test 4 leap year'!$B$8:$B$17=A35)+ISNUMBER('Test 4 leap year'!$C$8:$C$17)*('Test 4 leap year'!$C$8:$C$17=A35)&gt;0))&gt;0,0,1))</f>
        <v/>
      </c>
      <c r="D35">
        <f>SUM(B$2:B35)</f>
        <v/>
      </c>
      <c r="E35">
        <f>SUM(C$2:C35)</f>
        <v/>
      </c>
    </row>
    <row r="36">
      <c r="A36" s="9">
        <f>IF(ISNUMBER('Test 4 leap year'!$E$4),IF('Test 4 leap year'!$E$4+34&lt;='Test 4 leap year'!$F$4,'Test 4 leap year'!$E$4+34,""),"")</f>
        <v/>
      </c>
      <c r="B36">
        <f>IF(A36="",0,IF(SUMPRODUCT((ISNUMBER('Test 4 leap year'!$B$8:$B$17)+ISNUMBER('Test 4 leap year'!$C$8:$C$17)&gt;0)*(IF(ISNUMBER('Test 4 leap year'!$B$8:$B$17),'Test 4 leap year'!$B$8:$B$17,'Test 4 leap year'!$E$4)&lt;=A36)*(IF(ISNUMBER('Test 4 leap year'!$C$8:$C$17),'Test 4 leap year'!$C$8:$C$17,'Test 4 leap year'!$F$4)&gt;=A36))&gt;0,1,0))</f>
        <v/>
      </c>
      <c r="C36">
        <f>IF(B36=0,0,IF(SUMPRODUCT((ISNUMBER('Test 4 leap year'!$B$8:$B$17)+ISNUMBER('Test 4 leap year'!$C$8:$C$17)&gt;0)*(ISNUMBER('Test 4 leap year'!$B$8:$B$17)*('Test 4 leap year'!$B$8:$B$17=A36)+ISNUMBER('Test 4 leap year'!$C$8:$C$17)*('Test 4 leap year'!$C$8:$C$17=A36)&gt;0))&gt;0,0,1))</f>
        <v/>
      </c>
      <c r="D36">
        <f>SUM(B$2:B36)</f>
        <v/>
      </c>
      <c r="E36">
        <f>SUM(C$2:C36)</f>
        <v/>
      </c>
    </row>
    <row r="37">
      <c r="A37" s="9">
        <f>IF(ISNUMBER('Test 4 leap year'!$E$4),IF('Test 4 leap year'!$E$4+35&lt;='Test 4 leap year'!$F$4,'Test 4 leap year'!$E$4+35,""),"")</f>
        <v/>
      </c>
      <c r="B37">
        <f>IF(A37="",0,IF(SUMPRODUCT((ISNUMBER('Test 4 leap year'!$B$8:$B$17)+ISNUMBER('Test 4 leap year'!$C$8:$C$17)&gt;0)*(IF(ISNUMBER('Test 4 leap year'!$B$8:$B$17),'Test 4 leap year'!$B$8:$B$17,'Test 4 leap year'!$E$4)&lt;=A37)*(IF(ISNUMBER('Test 4 leap year'!$C$8:$C$17),'Test 4 leap year'!$C$8:$C$17,'Test 4 leap year'!$F$4)&gt;=A37))&gt;0,1,0))</f>
        <v/>
      </c>
      <c r="C37">
        <f>IF(B37=0,0,IF(SUMPRODUCT((ISNUMBER('Test 4 leap year'!$B$8:$B$17)+ISNUMBER('Test 4 leap year'!$C$8:$C$17)&gt;0)*(ISNUMBER('Test 4 leap year'!$B$8:$B$17)*('Test 4 leap year'!$B$8:$B$17=A37)+ISNUMBER('Test 4 leap year'!$C$8:$C$17)*('Test 4 leap year'!$C$8:$C$17=A37)&gt;0))&gt;0,0,1))</f>
        <v/>
      </c>
      <c r="D37">
        <f>SUM(B$2:B37)</f>
        <v/>
      </c>
      <c r="E37">
        <f>SUM(C$2:C37)</f>
        <v/>
      </c>
    </row>
    <row r="38">
      <c r="A38" s="9">
        <f>IF(ISNUMBER('Test 4 leap year'!$E$4),IF('Test 4 leap year'!$E$4+36&lt;='Test 4 leap year'!$F$4,'Test 4 leap year'!$E$4+36,""),"")</f>
        <v/>
      </c>
      <c r="B38">
        <f>IF(A38="",0,IF(SUMPRODUCT((ISNUMBER('Test 4 leap year'!$B$8:$B$17)+ISNUMBER('Test 4 leap year'!$C$8:$C$17)&gt;0)*(IF(ISNUMBER('Test 4 leap year'!$B$8:$B$17),'Test 4 leap year'!$B$8:$B$17,'Test 4 leap year'!$E$4)&lt;=A38)*(IF(ISNUMBER('Test 4 leap year'!$C$8:$C$17),'Test 4 leap year'!$C$8:$C$17,'Test 4 leap year'!$F$4)&gt;=A38))&gt;0,1,0))</f>
        <v/>
      </c>
      <c r="C38">
        <f>IF(B38=0,0,IF(SUMPRODUCT((ISNUMBER('Test 4 leap year'!$B$8:$B$17)+ISNUMBER('Test 4 leap year'!$C$8:$C$17)&gt;0)*(ISNUMBER('Test 4 leap year'!$B$8:$B$17)*('Test 4 leap year'!$B$8:$B$17=A38)+ISNUMBER('Test 4 leap year'!$C$8:$C$17)*('Test 4 leap year'!$C$8:$C$17=A38)&gt;0))&gt;0,0,1))</f>
        <v/>
      </c>
      <c r="D38">
        <f>SUM(B$2:B38)</f>
        <v/>
      </c>
      <c r="E38">
        <f>SUM(C$2:C38)</f>
        <v/>
      </c>
    </row>
    <row r="39">
      <c r="A39" s="9">
        <f>IF(ISNUMBER('Test 4 leap year'!$E$4),IF('Test 4 leap year'!$E$4+37&lt;='Test 4 leap year'!$F$4,'Test 4 leap year'!$E$4+37,""),"")</f>
        <v/>
      </c>
      <c r="B39">
        <f>IF(A39="",0,IF(SUMPRODUCT((ISNUMBER('Test 4 leap year'!$B$8:$B$17)+ISNUMBER('Test 4 leap year'!$C$8:$C$17)&gt;0)*(IF(ISNUMBER('Test 4 leap year'!$B$8:$B$17),'Test 4 leap year'!$B$8:$B$17,'Test 4 leap year'!$E$4)&lt;=A39)*(IF(ISNUMBER('Test 4 leap year'!$C$8:$C$17),'Test 4 leap year'!$C$8:$C$17,'Test 4 leap year'!$F$4)&gt;=A39))&gt;0,1,0))</f>
        <v/>
      </c>
      <c r="C39">
        <f>IF(B39=0,0,IF(SUMPRODUCT((ISNUMBER('Test 4 leap year'!$B$8:$B$17)+ISNUMBER('Test 4 leap year'!$C$8:$C$17)&gt;0)*(ISNUMBER('Test 4 leap year'!$B$8:$B$17)*('Test 4 leap year'!$B$8:$B$17=A39)+ISNUMBER('Test 4 leap year'!$C$8:$C$17)*('Test 4 leap year'!$C$8:$C$17=A39)&gt;0))&gt;0,0,1))</f>
        <v/>
      </c>
      <c r="D39">
        <f>SUM(B$2:B39)</f>
        <v/>
      </c>
      <c r="E39">
        <f>SUM(C$2:C39)</f>
        <v/>
      </c>
    </row>
    <row r="40">
      <c r="A40" s="9">
        <f>IF(ISNUMBER('Test 4 leap year'!$E$4),IF('Test 4 leap year'!$E$4+38&lt;='Test 4 leap year'!$F$4,'Test 4 leap year'!$E$4+38,""),"")</f>
        <v/>
      </c>
      <c r="B40">
        <f>IF(A40="",0,IF(SUMPRODUCT((ISNUMBER('Test 4 leap year'!$B$8:$B$17)+ISNUMBER('Test 4 leap year'!$C$8:$C$17)&gt;0)*(IF(ISNUMBER('Test 4 leap year'!$B$8:$B$17),'Test 4 leap year'!$B$8:$B$17,'Test 4 leap year'!$E$4)&lt;=A40)*(IF(ISNUMBER('Test 4 leap year'!$C$8:$C$17),'Test 4 leap year'!$C$8:$C$17,'Test 4 leap year'!$F$4)&gt;=A40))&gt;0,1,0))</f>
        <v/>
      </c>
      <c r="C40">
        <f>IF(B40=0,0,IF(SUMPRODUCT((ISNUMBER('Test 4 leap year'!$B$8:$B$17)+ISNUMBER('Test 4 leap year'!$C$8:$C$17)&gt;0)*(ISNUMBER('Test 4 leap year'!$B$8:$B$17)*('Test 4 leap year'!$B$8:$B$17=A40)+ISNUMBER('Test 4 leap year'!$C$8:$C$17)*('Test 4 leap year'!$C$8:$C$17=A40)&gt;0))&gt;0,0,1))</f>
        <v/>
      </c>
      <c r="D40">
        <f>SUM(B$2:B40)</f>
        <v/>
      </c>
      <c r="E40">
        <f>SUM(C$2:C40)</f>
        <v/>
      </c>
    </row>
    <row r="41">
      <c r="A41" s="9">
        <f>IF(ISNUMBER('Test 4 leap year'!$E$4),IF('Test 4 leap year'!$E$4+39&lt;='Test 4 leap year'!$F$4,'Test 4 leap year'!$E$4+39,""),"")</f>
        <v/>
      </c>
      <c r="B41">
        <f>IF(A41="",0,IF(SUMPRODUCT((ISNUMBER('Test 4 leap year'!$B$8:$B$17)+ISNUMBER('Test 4 leap year'!$C$8:$C$17)&gt;0)*(IF(ISNUMBER('Test 4 leap year'!$B$8:$B$17),'Test 4 leap year'!$B$8:$B$17,'Test 4 leap year'!$E$4)&lt;=A41)*(IF(ISNUMBER('Test 4 leap year'!$C$8:$C$17),'Test 4 leap year'!$C$8:$C$17,'Test 4 leap year'!$F$4)&gt;=A41))&gt;0,1,0))</f>
        <v/>
      </c>
      <c r="C41">
        <f>IF(B41=0,0,IF(SUMPRODUCT((ISNUMBER('Test 4 leap year'!$B$8:$B$17)+ISNUMBER('Test 4 leap year'!$C$8:$C$17)&gt;0)*(ISNUMBER('Test 4 leap year'!$B$8:$B$17)*('Test 4 leap year'!$B$8:$B$17=A41)+ISNUMBER('Test 4 leap year'!$C$8:$C$17)*('Test 4 leap year'!$C$8:$C$17=A41)&gt;0))&gt;0,0,1))</f>
        <v/>
      </c>
      <c r="D41">
        <f>SUM(B$2:B41)</f>
        <v/>
      </c>
      <c r="E41">
        <f>SUM(C$2:C41)</f>
        <v/>
      </c>
    </row>
    <row r="42">
      <c r="A42" s="9">
        <f>IF(ISNUMBER('Test 4 leap year'!$E$4),IF('Test 4 leap year'!$E$4+40&lt;='Test 4 leap year'!$F$4,'Test 4 leap year'!$E$4+40,""),"")</f>
        <v/>
      </c>
      <c r="B42">
        <f>IF(A42="",0,IF(SUMPRODUCT((ISNUMBER('Test 4 leap year'!$B$8:$B$17)+ISNUMBER('Test 4 leap year'!$C$8:$C$17)&gt;0)*(IF(ISNUMBER('Test 4 leap year'!$B$8:$B$17),'Test 4 leap year'!$B$8:$B$17,'Test 4 leap year'!$E$4)&lt;=A42)*(IF(ISNUMBER('Test 4 leap year'!$C$8:$C$17),'Test 4 leap year'!$C$8:$C$17,'Test 4 leap year'!$F$4)&gt;=A42))&gt;0,1,0))</f>
        <v/>
      </c>
      <c r="C42">
        <f>IF(B42=0,0,IF(SUMPRODUCT((ISNUMBER('Test 4 leap year'!$B$8:$B$17)+ISNUMBER('Test 4 leap year'!$C$8:$C$17)&gt;0)*(ISNUMBER('Test 4 leap year'!$B$8:$B$17)*('Test 4 leap year'!$B$8:$B$17=A42)+ISNUMBER('Test 4 leap year'!$C$8:$C$17)*('Test 4 leap year'!$C$8:$C$17=A42)&gt;0))&gt;0,0,1))</f>
        <v/>
      </c>
      <c r="D42">
        <f>SUM(B$2:B42)</f>
        <v/>
      </c>
      <c r="E42">
        <f>SUM(C$2:C42)</f>
        <v/>
      </c>
    </row>
    <row r="43">
      <c r="A43" s="9">
        <f>IF(ISNUMBER('Test 4 leap year'!$E$4),IF('Test 4 leap year'!$E$4+41&lt;='Test 4 leap year'!$F$4,'Test 4 leap year'!$E$4+41,""),"")</f>
        <v/>
      </c>
      <c r="B43">
        <f>IF(A43="",0,IF(SUMPRODUCT((ISNUMBER('Test 4 leap year'!$B$8:$B$17)+ISNUMBER('Test 4 leap year'!$C$8:$C$17)&gt;0)*(IF(ISNUMBER('Test 4 leap year'!$B$8:$B$17),'Test 4 leap year'!$B$8:$B$17,'Test 4 leap year'!$E$4)&lt;=A43)*(IF(ISNUMBER('Test 4 leap year'!$C$8:$C$17),'Test 4 leap year'!$C$8:$C$17,'Test 4 leap year'!$F$4)&gt;=A43))&gt;0,1,0))</f>
        <v/>
      </c>
      <c r="C43">
        <f>IF(B43=0,0,IF(SUMPRODUCT((ISNUMBER('Test 4 leap year'!$B$8:$B$17)+ISNUMBER('Test 4 leap year'!$C$8:$C$17)&gt;0)*(ISNUMBER('Test 4 leap year'!$B$8:$B$17)*('Test 4 leap year'!$B$8:$B$17=A43)+ISNUMBER('Test 4 leap year'!$C$8:$C$17)*('Test 4 leap year'!$C$8:$C$17=A43)&gt;0))&gt;0,0,1))</f>
        <v/>
      </c>
      <c r="D43">
        <f>SUM(B$2:B43)</f>
        <v/>
      </c>
      <c r="E43">
        <f>SUM(C$2:C43)</f>
        <v/>
      </c>
    </row>
    <row r="44">
      <c r="A44" s="9">
        <f>IF(ISNUMBER('Test 4 leap year'!$E$4),IF('Test 4 leap year'!$E$4+42&lt;='Test 4 leap year'!$F$4,'Test 4 leap year'!$E$4+42,""),"")</f>
        <v/>
      </c>
      <c r="B44">
        <f>IF(A44="",0,IF(SUMPRODUCT((ISNUMBER('Test 4 leap year'!$B$8:$B$17)+ISNUMBER('Test 4 leap year'!$C$8:$C$17)&gt;0)*(IF(ISNUMBER('Test 4 leap year'!$B$8:$B$17),'Test 4 leap year'!$B$8:$B$17,'Test 4 leap year'!$E$4)&lt;=A44)*(IF(ISNUMBER('Test 4 leap year'!$C$8:$C$17),'Test 4 leap year'!$C$8:$C$17,'Test 4 leap year'!$F$4)&gt;=A44))&gt;0,1,0))</f>
        <v/>
      </c>
      <c r="C44">
        <f>IF(B44=0,0,IF(SUMPRODUCT((ISNUMBER('Test 4 leap year'!$B$8:$B$17)+ISNUMBER('Test 4 leap year'!$C$8:$C$17)&gt;0)*(ISNUMBER('Test 4 leap year'!$B$8:$B$17)*('Test 4 leap year'!$B$8:$B$17=A44)+ISNUMBER('Test 4 leap year'!$C$8:$C$17)*('Test 4 leap year'!$C$8:$C$17=A44)&gt;0))&gt;0,0,1))</f>
        <v/>
      </c>
      <c r="D44">
        <f>SUM(B$2:B44)</f>
        <v/>
      </c>
      <c r="E44">
        <f>SUM(C$2:C44)</f>
        <v/>
      </c>
    </row>
    <row r="45">
      <c r="A45" s="9">
        <f>IF(ISNUMBER('Test 4 leap year'!$E$4),IF('Test 4 leap year'!$E$4+43&lt;='Test 4 leap year'!$F$4,'Test 4 leap year'!$E$4+43,""),"")</f>
        <v/>
      </c>
      <c r="B45">
        <f>IF(A45="",0,IF(SUMPRODUCT((ISNUMBER('Test 4 leap year'!$B$8:$B$17)+ISNUMBER('Test 4 leap year'!$C$8:$C$17)&gt;0)*(IF(ISNUMBER('Test 4 leap year'!$B$8:$B$17),'Test 4 leap year'!$B$8:$B$17,'Test 4 leap year'!$E$4)&lt;=A45)*(IF(ISNUMBER('Test 4 leap year'!$C$8:$C$17),'Test 4 leap year'!$C$8:$C$17,'Test 4 leap year'!$F$4)&gt;=A45))&gt;0,1,0))</f>
        <v/>
      </c>
      <c r="C45">
        <f>IF(B45=0,0,IF(SUMPRODUCT((ISNUMBER('Test 4 leap year'!$B$8:$B$17)+ISNUMBER('Test 4 leap year'!$C$8:$C$17)&gt;0)*(ISNUMBER('Test 4 leap year'!$B$8:$B$17)*('Test 4 leap year'!$B$8:$B$17=A45)+ISNUMBER('Test 4 leap year'!$C$8:$C$17)*('Test 4 leap year'!$C$8:$C$17=A45)&gt;0))&gt;0,0,1))</f>
        <v/>
      </c>
      <c r="D45">
        <f>SUM(B$2:B45)</f>
        <v/>
      </c>
      <c r="E45">
        <f>SUM(C$2:C45)</f>
        <v/>
      </c>
    </row>
    <row r="46">
      <c r="A46" s="9">
        <f>IF(ISNUMBER('Test 4 leap year'!$E$4),IF('Test 4 leap year'!$E$4+44&lt;='Test 4 leap year'!$F$4,'Test 4 leap year'!$E$4+44,""),"")</f>
        <v/>
      </c>
      <c r="B46">
        <f>IF(A46="",0,IF(SUMPRODUCT((ISNUMBER('Test 4 leap year'!$B$8:$B$17)+ISNUMBER('Test 4 leap year'!$C$8:$C$17)&gt;0)*(IF(ISNUMBER('Test 4 leap year'!$B$8:$B$17),'Test 4 leap year'!$B$8:$B$17,'Test 4 leap year'!$E$4)&lt;=A46)*(IF(ISNUMBER('Test 4 leap year'!$C$8:$C$17),'Test 4 leap year'!$C$8:$C$17,'Test 4 leap year'!$F$4)&gt;=A46))&gt;0,1,0))</f>
        <v/>
      </c>
      <c r="C46">
        <f>IF(B46=0,0,IF(SUMPRODUCT((ISNUMBER('Test 4 leap year'!$B$8:$B$17)+ISNUMBER('Test 4 leap year'!$C$8:$C$17)&gt;0)*(ISNUMBER('Test 4 leap year'!$B$8:$B$17)*('Test 4 leap year'!$B$8:$B$17=A46)+ISNUMBER('Test 4 leap year'!$C$8:$C$17)*('Test 4 leap year'!$C$8:$C$17=A46)&gt;0))&gt;0,0,1))</f>
        <v/>
      </c>
      <c r="D46">
        <f>SUM(B$2:B46)</f>
        <v/>
      </c>
      <c r="E46">
        <f>SUM(C$2:C46)</f>
        <v/>
      </c>
    </row>
    <row r="47">
      <c r="A47" s="9">
        <f>IF(ISNUMBER('Test 4 leap year'!$E$4),IF('Test 4 leap year'!$E$4+45&lt;='Test 4 leap year'!$F$4,'Test 4 leap year'!$E$4+45,""),"")</f>
        <v/>
      </c>
      <c r="B47">
        <f>IF(A47="",0,IF(SUMPRODUCT((ISNUMBER('Test 4 leap year'!$B$8:$B$17)+ISNUMBER('Test 4 leap year'!$C$8:$C$17)&gt;0)*(IF(ISNUMBER('Test 4 leap year'!$B$8:$B$17),'Test 4 leap year'!$B$8:$B$17,'Test 4 leap year'!$E$4)&lt;=A47)*(IF(ISNUMBER('Test 4 leap year'!$C$8:$C$17),'Test 4 leap year'!$C$8:$C$17,'Test 4 leap year'!$F$4)&gt;=A47))&gt;0,1,0))</f>
        <v/>
      </c>
      <c r="C47">
        <f>IF(B47=0,0,IF(SUMPRODUCT((ISNUMBER('Test 4 leap year'!$B$8:$B$17)+ISNUMBER('Test 4 leap year'!$C$8:$C$17)&gt;0)*(ISNUMBER('Test 4 leap year'!$B$8:$B$17)*('Test 4 leap year'!$B$8:$B$17=A47)+ISNUMBER('Test 4 leap year'!$C$8:$C$17)*('Test 4 leap year'!$C$8:$C$17=A47)&gt;0))&gt;0,0,1))</f>
        <v/>
      </c>
      <c r="D47">
        <f>SUM(B$2:B47)</f>
        <v/>
      </c>
      <c r="E47">
        <f>SUM(C$2:C47)</f>
        <v/>
      </c>
    </row>
    <row r="48">
      <c r="A48" s="9">
        <f>IF(ISNUMBER('Test 4 leap year'!$E$4),IF('Test 4 leap year'!$E$4+46&lt;='Test 4 leap year'!$F$4,'Test 4 leap year'!$E$4+46,""),"")</f>
        <v/>
      </c>
      <c r="B48">
        <f>IF(A48="",0,IF(SUMPRODUCT((ISNUMBER('Test 4 leap year'!$B$8:$B$17)+ISNUMBER('Test 4 leap year'!$C$8:$C$17)&gt;0)*(IF(ISNUMBER('Test 4 leap year'!$B$8:$B$17),'Test 4 leap year'!$B$8:$B$17,'Test 4 leap year'!$E$4)&lt;=A48)*(IF(ISNUMBER('Test 4 leap year'!$C$8:$C$17),'Test 4 leap year'!$C$8:$C$17,'Test 4 leap year'!$F$4)&gt;=A48))&gt;0,1,0))</f>
        <v/>
      </c>
      <c r="C48">
        <f>IF(B48=0,0,IF(SUMPRODUCT((ISNUMBER('Test 4 leap year'!$B$8:$B$17)+ISNUMBER('Test 4 leap year'!$C$8:$C$17)&gt;0)*(ISNUMBER('Test 4 leap year'!$B$8:$B$17)*('Test 4 leap year'!$B$8:$B$17=A48)+ISNUMBER('Test 4 leap year'!$C$8:$C$17)*('Test 4 leap year'!$C$8:$C$17=A48)&gt;0))&gt;0,0,1))</f>
        <v/>
      </c>
      <c r="D48">
        <f>SUM(B$2:B48)</f>
        <v/>
      </c>
      <c r="E48">
        <f>SUM(C$2:C48)</f>
        <v/>
      </c>
    </row>
    <row r="49">
      <c r="A49" s="9">
        <f>IF(ISNUMBER('Test 4 leap year'!$E$4),IF('Test 4 leap year'!$E$4+47&lt;='Test 4 leap year'!$F$4,'Test 4 leap year'!$E$4+47,""),"")</f>
        <v/>
      </c>
      <c r="B49">
        <f>IF(A49="",0,IF(SUMPRODUCT((ISNUMBER('Test 4 leap year'!$B$8:$B$17)+ISNUMBER('Test 4 leap year'!$C$8:$C$17)&gt;0)*(IF(ISNUMBER('Test 4 leap year'!$B$8:$B$17),'Test 4 leap year'!$B$8:$B$17,'Test 4 leap year'!$E$4)&lt;=A49)*(IF(ISNUMBER('Test 4 leap year'!$C$8:$C$17),'Test 4 leap year'!$C$8:$C$17,'Test 4 leap year'!$F$4)&gt;=A49))&gt;0,1,0))</f>
        <v/>
      </c>
      <c r="C49">
        <f>IF(B49=0,0,IF(SUMPRODUCT((ISNUMBER('Test 4 leap year'!$B$8:$B$17)+ISNUMBER('Test 4 leap year'!$C$8:$C$17)&gt;0)*(ISNUMBER('Test 4 leap year'!$B$8:$B$17)*('Test 4 leap year'!$B$8:$B$17=A49)+ISNUMBER('Test 4 leap year'!$C$8:$C$17)*('Test 4 leap year'!$C$8:$C$17=A49)&gt;0))&gt;0,0,1))</f>
        <v/>
      </c>
      <c r="D49">
        <f>SUM(B$2:B49)</f>
        <v/>
      </c>
      <c r="E49">
        <f>SUM(C$2:C49)</f>
        <v/>
      </c>
    </row>
    <row r="50">
      <c r="A50" s="9">
        <f>IF(ISNUMBER('Test 4 leap year'!$E$4),IF('Test 4 leap year'!$E$4+48&lt;='Test 4 leap year'!$F$4,'Test 4 leap year'!$E$4+48,""),"")</f>
        <v/>
      </c>
      <c r="B50">
        <f>IF(A50="",0,IF(SUMPRODUCT((ISNUMBER('Test 4 leap year'!$B$8:$B$17)+ISNUMBER('Test 4 leap year'!$C$8:$C$17)&gt;0)*(IF(ISNUMBER('Test 4 leap year'!$B$8:$B$17),'Test 4 leap year'!$B$8:$B$17,'Test 4 leap year'!$E$4)&lt;=A50)*(IF(ISNUMBER('Test 4 leap year'!$C$8:$C$17),'Test 4 leap year'!$C$8:$C$17,'Test 4 leap year'!$F$4)&gt;=A50))&gt;0,1,0))</f>
        <v/>
      </c>
      <c r="C50">
        <f>IF(B50=0,0,IF(SUMPRODUCT((ISNUMBER('Test 4 leap year'!$B$8:$B$17)+ISNUMBER('Test 4 leap year'!$C$8:$C$17)&gt;0)*(ISNUMBER('Test 4 leap year'!$B$8:$B$17)*('Test 4 leap year'!$B$8:$B$17=A50)+ISNUMBER('Test 4 leap year'!$C$8:$C$17)*('Test 4 leap year'!$C$8:$C$17=A50)&gt;0))&gt;0,0,1))</f>
        <v/>
      </c>
      <c r="D50">
        <f>SUM(B$2:B50)</f>
        <v/>
      </c>
      <c r="E50">
        <f>SUM(C$2:C50)</f>
        <v/>
      </c>
    </row>
    <row r="51">
      <c r="A51" s="9">
        <f>IF(ISNUMBER('Test 4 leap year'!$E$4),IF('Test 4 leap year'!$E$4+49&lt;='Test 4 leap year'!$F$4,'Test 4 leap year'!$E$4+49,""),"")</f>
        <v/>
      </c>
      <c r="B51">
        <f>IF(A51="",0,IF(SUMPRODUCT((ISNUMBER('Test 4 leap year'!$B$8:$B$17)+ISNUMBER('Test 4 leap year'!$C$8:$C$17)&gt;0)*(IF(ISNUMBER('Test 4 leap year'!$B$8:$B$17),'Test 4 leap year'!$B$8:$B$17,'Test 4 leap year'!$E$4)&lt;=A51)*(IF(ISNUMBER('Test 4 leap year'!$C$8:$C$17),'Test 4 leap year'!$C$8:$C$17,'Test 4 leap year'!$F$4)&gt;=A51))&gt;0,1,0))</f>
        <v/>
      </c>
      <c r="C51">
        <f>IF(B51=0,0,IF(SUMPRODUCT((ISNUMBER('Test 4 leap year'!$B$8:$B$17)+ISNUMBER('Test 4 leap year'!$C$8:$C$17)&gt;0)*(ISNUMBER('Test 4 leap year'!$B$8:$B$17)*('Test 4 leap year'!$B$8:$B$17=A51)+ISNUMBER('Test 4 leap year'!$C$8:$C$17)*('Test 4 leap year'!$C$8:$C$17=A51)&gt;0))&gt;0,0,1))</f>
        <v/>
      </c>
      <c r="D51">
        <f>SUM(B$2:B51)</f>
        <v/>
      </c>
      <c r="E51">
        <f>SUM(C$2:C51)</f>
        <v/>
      </c>
    </row>
    <row r="52">
      <c r="A52" s="9">
        <f>IF(ISNUMBER('Test 4 leap year'!$E$4),IF('Test 4 leap year'!$E$4+50&lt;='Test 4 leap year'!$F$4,'Test 4 leap year'!$E$4+50,""),"")</f>
        <v/>
      </c>
      <c r="B52">
        <f>IF(A52="",0,IF(SUMPRODUCT((ISNUMBER('Test 4 leap year'!$B$8:$B$17)+ISNUMBER('Test 4 leap year'!$C$8:$C$17)&gt;0)*(IF(ISNUMBER('Test 4 leap year'!$B$8:$B$17),'Test 4 leap year'!$B$8:$B$17,'Test 4 leap year'!$E$4)&lt;=A52)*(IF(ISNUMBER('Test 4 leap year'!$C$8:$C$17),'Test 4 leap year'!$C$8:$C$17,'Test 4 leap year'!$F$4)&gt;=A52))&gt;0,1,0))</f>
        <v/>
      </c>
      <c r="C52">
        <f>IF(B52=0,0,IF(SUMPRODUCT((ISNUMBER('Test 4 leap year'!$B$8:$B$17)+ISNUMBER('Test 4 leap year'!$C$8:$C$17)&gt;0)*(ISNUMBER('Test 4 leap year'!$B$8:$B$17)*('Test 4 leap year'!$B$8:$B$17=A52)+ISNUMBER('Test 4 leap year'!$C$8:$C$17)*('Test 4 leap year'!$C$8:$C$17=A52)&gt;0))&gt;0,0,1))</f>
        <v/>
      </c>
      <c r="D52">
        <f>SUM(B$2:B52)</f>
        <v/>
      </c>
      <c r="E52">
        <f>SUM(C$2:C52)</f>
        <v/>
      </c>
    </row>
    <row r="53">
      <c r="A53" s="9">
        <f>IF(ISNUMBER('Test 4 leap year'!$E$4),IF('Test 4 leap year'!$E$4+51&lt;='Test 4 leap year'!$F$4,'Test 4 leap year'!$E$4+51,""),"")</f>
        <v/>
      </c>
      <c r="B53">
        <f>IF(A53="",0,IF(SUMPRODUCT((ISNUMBER('Test 4 leap year'!$B$8:$B$17)+ISNUMBER('Test 4 leap year'!$C$8:$C$17)&gt;0)*(IF(ISNUMBER('Test 4 leap year'!$B$8:$B$17),'Test 4 leap year'!$B$8:$B$17,'Test 4 leap year'!$E$4)&lt;=A53)*(IF(ISNUMBER('Test 4 leap year'!$C$8:$C$17),'Test 4 leap year'!$C$8:$C$17,'Test 4 leap year'!$F$4)&gt;=A53))&gt;0,1,0))</f>
        <v/>
      </c>
      <c r="C53">
        <f>IF(B53=0,0,IF(SUMPRODUCT((ISNUMBER('Test 4 leap year'!$B$8:$B$17)+ISNUMBER('Test 4 leap year'!$C$8:$C$17)&gt;0)*(ISNUMBER('Test 4 leap year'!$B$8:$B$17)*('Test 4 leap year'!$B$8:$B$17=A53)+ISNUMBER('Test 4 leap year'!$C$8:$C$17)*('Test 4 leap year'!$C$8:$C$17=A53)&gt;0))&gt;0,0,1))</f>
        <v/>
      </c>
      <c r="D53">
        <f>SUM(B$2:B53)</f>
        <v/>
      </c>
      <c r="E53">
        <f>SUM(C$2:C53)</f>
        <v/>
      </c>
    </row>
    <row r="54">
      <c r="A54" s="9">
        <f>IF(ISNUMBER('Test 4 leap year'!$E$4),IF('Test 4 leap year'!$E$4+52&lt;='Test 4 leap year'!$F$4,'Test 4 leap year'!$E$4+52,""),"")</f>
        <v/>
      </c>
      <c r="B54">
        <f>IF(A54="",0,IF(SUMPRODUCT((ISNUMBER('Test 4 leap year'!$B$8:$B$17)+ISNUMBER('Test 4 leap year'!$C$8:$C$17)&gt;0)*(IF(ISNUMBER('Test 4 leap year'!$B$8:$B$17),'Test 4 leap year'!$B$8:$B$17,'Test 4 leap year'!$E$4)&lt;=A54)*(IF(ISNUMBER('Test 4 leap year'!$C$8:$C$17),'Test 4 leap year'!$C$8:$C$17,'Test 4 leap year'!$F$4)&gt;=A54))&gt;0,1,0))</f>
        <v/>
      </c>
      <c r="C54">
        <f>IF(B54=0,0,IF(SUMPRODUCT((ISNUMBER('Test 4 leap year'!$B$8:$B$17)+ISNUMBER('Test 4 leap year'!$C$8:$C$17)&gt;0)*(ISNUMBER('Test 4 leap year'!$B$8:$B$17)*('Test 4 leap year'!$B$8:$B$17=A54)+ISNUMBER('Test 4 leap year'!$C$8:$C$17)*('Test 4 leap year'!$C$8:$C$17=A54)&gt;0))&gt;0,0,1))</f>
        <v/>
      </c>
      <c r="D54">
        <f>SUM(B$2:B54)</f>
        <v/>
      </c>
      <c r="E54">
        <f>SUM(C$2:C54)</f>
        <v/>
      </c>
    </row>
    <row r="55">
      <c r="A55" s="9">
        <f>IF(ISNUMBER('Test 4 leap year'!$E$4),IF('Test 4 leap year'!$E$4+53&lt;='Test 4 leap year'!$F$4,'Test 4 leap year'!$E$4+53,""),"")</f>
        <v/>
      </c>
      <c r="B55">
        <f>IF(A55="",0,IF(SUMPRODUCT((ISNUMBER('Test 4 leap year'!$B$8:$B$17)+ISNUMBER('Test 4 leap year'!$C$8:$C$17)&gt;0)*(IF(ISNUMBER('Test 4 leap year'!$B$8:$B$17),'Test 4 leap year'!$B$8:$B$17,'Test 4 leap year'!$E$4)&lt;=A55)*(IF(ISNUMBER('Test 4 leap year'!$C$8:$C$17),'Test 4 leap year'!$C$8:$C$17,'Test 4 leap year'!$F$4)&gt;=A55))&gt;0,1,0))</f>
        <v/>
      </c>
      <c r="C55">
        <f>IF(B55=0,0,IF(SUMPRODUCT((ISNUMBER('Test 4 leap year'!$B$8:$B$17)+ISNUMBER('Test 4 leap year'!$C$8:$C$17)&gt;0)*(ISNUMBER('Test 4 leap year'!$B$8:$B$17)*('Test 4 leap year'!$B$8:$B$17=A55)+ISNUMBER('Test 4 leap year'!$C$8:$C$17)*('Test 4 leap year'!$C$8:$C$17=A55)&gt;0))&gt;0,0,1))</f>
        <v/>
      </c>
      <c r="D55">
        <f>SUM(B$2:B55)</f>
        <v/>
      </c>
      <c r="E55">
        <f>SUM(C$2:C55)</f>
        <v/>
      </c>
    </row>
    <row r="56">
      <c r="A56" s="9">
        <f>IF(ISNUMBER('Test 4 leap year'!$E$4),IF('Test 4 leap year'!$E$4+54&lt;='Test 4 leap year'!$F$4,'Test 4 leap year'!$E$4+54,""),"")</f>
        <v/>
      </c>
      <c r="B56">
        <f>IF(A56="",0,IF(SUMPRODUCT((ISNUMBER('Test 4 leap year'!$B$8:$B$17)+ISNUMBER('Test 4 leap year'!$C$8:$C$17)&gt;0)*(IF(ISNUMBER('Test 4 leap year'!$B$8:$B$17),'Test 4 leap year'!$B$8:$B$17,'Test 4 leap year'!$E$4)&lt;=A56)*(IF(ISNUMBER('Test 4 leap year'!$C$8:$C$17),'Test 4 leap year'!$C$8:$C$17,'Test 4 leap year'!$F$4)&gt;=A56))&gt;0,1,0))</f>
        <v/>
      </c>
      <c r="C56">
        <f>IF(B56=0,0,IF(SUMPRODUCT((ISNUMBER('Test 4 leap year'!$B$8:$B$17)+ISNUMBER('Test 4 leap year'!$C$8:$C$17)&gt;0)*(ISNUMBER('Test 4 leap year'!$B$8:$B$17)*('Test 4 leap year'!$B$8:$B$17=A56)+ISNUMBER('Test 4 leap year'!$C$8:$C$17)*('Test 4 leap year'!$C$8:$C$17=A56)&gt;0))&gt;0,0,1))</f>
        <v/>
      </c>
      <c r="D56">
        <f>SUM(B$2:B56)</f>
        <v/>
      </c>
      <c r="E56">
        <f>SUM(C$2:C56)</f>
        <v/>
      </c>
    </row>
    <row r="57">
      <c r="A57" s="9">
        <f>IF(ISNUMBER('Test 4 leap year'!$E$4),IF('Test 4 leap year'!$E$4+55&lt;='Test 4 leap year'!$F$4,'Test 4 leap year'!$E$4+55,""),"")</f>
        <v/>
      </c>
      <c r="B57">
        <f>IF(A57="",0,IF(SUMPRODUCT((ISNUMBER('Test 4 leap year'!$B$8:$B$17)+ISNUMBER('Test 4 leap year'!$C$8:$C$17)&gt;0)*(IF(ISNUMBER('Test 4 leap year'!$B$8:$B$17),'Test 4 leap year'!$B$8:$B$17,'Test 4 leap year'!$E$4)&lt;=A57)*(IF(ISNUMBER('Test 4 leap year'!$C$8:$C$17),'Test 4 leap year'!$C$8:$C$17,'Test 4 leap year'!$F$4)&gt;=A57))&gt;0,1,0))</f>
        <v/>
      </c>
      <c r="C57">
        <f>IF(B57=0,0,IF(SUMPRODUCT((ISNUMBER('Test 4 leap year'!$B$8:$B$17)+ISNUMBER('Test 4 leap year'!$C$8:$C$17)&gt;0)*(ISNUMBER('Test 4 leap year'!$B$8:$B$17)*('Test 4 leap year'!$B$8:$B$17=A57)+ISNUMBER('Test 4 leap year'!$C$8:$C$17)*('Test 4 leap year'!$C$8:$C$17=A57)&gt;0))&gt;0,0,1))</f>
        <v/>
      </c>
      <c r="D57">
        <f>SUM(B$2:B57)</f>
        <v/>
      </c>
      <c r="E57">
        <f>SUM(C$2:C57)</f>
        <v/>
      </c>
    </row>
    <row r="58">
      <c r="A58" s="9">
        <f>IF(ISNUMBER('Test 4 leap year'!$E$4),IF('Test 4 leap year'!$E$4+56&lt;='Test 4 leap year'!$F$4,'Test 4 leap year'!$E$4+56,""),"")</f>
        <v/>
      </c>
      <c r="B58">
        <f>IF(A58="",0,IF(SUMPRODUCT((ISNUMBER('Test 4 leap year'!$B$8:$B$17)+ISNUMBER('Test 4 leap year'!$C$8:$C$17)&gt;0)*(IF(ISNUMBER('Test 4 leap year'!$B$8:$B$17),'Test 4 leap year'!$B$8:$B$17,'Test 4 leap year'!$E$4)&lt;=A58)*(IF(ISNUMBER('Test 4 leap year'!$C$8:$C$17),'Test 4 leap year'!$C$8:$C$17,'Test 4 leap year'!$F$4)&gt;=A58))&gt;0,1,0))</f>
        <v/>
      </c>
      <c r="C58">
        <f>IF(B58=0,0,IF(SUMPRODUCT((ISNUMBER('Test 4 leap year'!$B$8:$B$17)+ISNUMBER('Test 4 leap year'!$C$8:$C$17)&gt;0)*(ISNUMBER('Test 4 leap year'!$B$8:$B$17)*('Test 4 leap year'!$B$8:$B$17=A58)+ISNUMBER('Test 4 leap year'!$C$8:$C$17)*('Test 4 leap year'!$C$8:$C$17=A58)&gt;0))&gt;0,0,1))</f>
        <v/>
      </c>
      <c r="D58">
        <f>SUM(B$2:B58)</f>
        <v/>
      </c>
      <c r="E58">
        <f>SUM(C$2:C58)</f>
        <v/>
      </c>
    </row>
    <row r="59">
      <c r="A59" s="9">
        <f>IF(ISNUMBER('Test 4 leap year'!$E$4),IF('Test 4 leap year'!$E$4+57&lt;='Test 4 leap year'!$F$4,'Test 4 leap year'!$E$4+57,""),"")</f>
        <v/>
      </c>
      <c r="B59">
        <f>IF(A59="",0,IF(SUMPRODUCT((ISNUMBER('Test 4 leap year'!$B$8:$B$17)+ISNUMBER('Test 4 leap year'!$C$8:$C$17)&gt;0)*(IF(ISNUMBER('Test 4 leap year'!$B$8:$B$17),'Test 4 leap year'!$B$8:$B$17,'Test 4 leap year'!$E$4)&lt;=A59)*(IF(ISNUMBER('Test 4 leap year'!$C$8:$C$17),'Test 4 leap year'!$C$8:$C$17,'Test 4 leap year'!$F$4)&gt;=A59))&gt;0,1,0))</f>
        <v/>
      </c>
      <c r="C59">
        <f>IF(B59=0,0,IF(SUMPRODUCT((ISNUMBER('Test 4 leap year'!$B$8:$B$17)+ISNUMBER('Test 4 leap year'!$C$8:$C$17)&gt;0)*(ISNUMBER('Test 4 leap year'!$B$8:$B$17)*('Test 4 leap year'!$B$8:$B$17=A59)+ISNUMBER('Test 4 leap year'!$C$8:$C$17)*('Test 4 leap year'!$C$8:$C$17=A59)&gt;0))&gt;0,0,1))</f>
        <v/>
      </c>
      <c r="D59">
        <f>SUM(B$2:B59)</f>
        <v/>
      </c>
      <c r="E59">
        <f>SUM(C$2:C59)</f>
        <v/>
      </c>
    </row>
    <row r="60">
      <c r="A60" s="9">
        <f>IF(ISNUMBER('Test 4 leap year'!$E$4),IF('Test 4 leap year'!$E$4+58&lt;='Test 4 leap year'!$F$4,'Test 4 leap year'!$E$4+58,""),"")</f>
        <v/>
      </c>
      <c r="B60">
        <f>IF(A60="",0,IF(SUMPRODUCT((ISNUMBER('Test 4 leap year'!$B$8:$B$17)+ISNUMBER('Test 4 leap year'!$C$8:$C$17)&gt;0)*(IF(ISNUMBER('Test 4 leap year'!$B$8:$B$17),'Test 4 leap year'!$B$8:$B$17,'Test 4 leap year'!$E$4)&lt;=A60)*(IF(ISNUMBER('Test 4 leap year'!$C$8:$C$17),'Test 4 leap year'!$C$8:$C$17,'Test 4 leap year'!$F$4)&gt;=A60))&gt;0,1,0))</f>
        <v/>
      </c>
      <c r="C60">
        <f>IF(B60=0,0,IF(SUMPRODUCT((ISNUMBER('Test 4 leap year'!$B$8:$B$17)+ISNUMBER('Test 4 leap year'!$C$8:$C$17)&gt;0)*(ISNUMBER('Test 4 leap year'!$B$8:$B$17)*('Test 4 leap year'!$B$8:$B$17=A60)+ISNUMBER('Test 4 leap year'!$C$8:$C$17)*('Test 4 leap year'!$C$8:$C$17=A60)&gt;0))&gt;0,0,1))</f>
        <v/>
      </c>
      <c r="D60">
        <f>SUM(B$2:B60)</f>
        <v/>
      </c>
      <c r="E60">
        <f>SUM(C$2:C60)</f>
        <v/>
      </c>
    </row>
    <row r="61">
      <c r="A61" s="9">
        <f>IF(ISNUMBER('Test 4 leap year'!$E$4),IF('Test 4 leap year'!$E$4+59&lt;='Test 4 leap year'!$F$4,'Test 4 leap year'!$E$4+59,""),"")</f>
        <v/>
      </c>
      <c r="B61">
        <f>IF(A61="",0,IF(SUMPRODUCT((ISNUMBER('Test 4 leap year'!$B$8:$B$17)+ISNUMBER('Test 4 leap year'!$C$8:$C$17)&gt;0)*(IF(ISNUMBER('Test 4 leap year'!$B$8:$B$17),'Test 4 leap year'!$B$8:$B$17,'Test 4 leap year'!$E$4)&lt;=A61)*(IF(ISNUMBER('Test 4 leap year'!$C$8:$C$17),'Test 4 leap year'!$C$8:$C$17,'Test 4 leap year'!$F$4)&gt;=A61))&gt;0,1,0))</f>
        <v/>
      </c>
      <c r="C61">
        <f>IF(B61=0,0,IF(SUMPRODUCT((ISNUMBER('Test 4 leap year'!$B$8:$B$17)+ISNUMBER('Test 4 leap year'!$C$8:$C$17)&gt;0)*(ISNUMBER('Test 4 leap year'!$B$8:$B$17)*('Test 4 leap year'!$B$8:$B$17=A61)+ISNUMBER('Test 4 leap year'!$C$8:$C$17)*('Test 4 leap year'!$C$8:$C$17=A61)&gt;0))&gt;0,0,1))</f>
        <v/>
      </c>
      <c r="D61">
        <f>SUM(B$2:B61)</f>
        <v/>
      </c>
      <c r="E61">
        <f>SUM(C$2:C61)</f>
        <v/>
      </c>
    </row>
    <row r="62">
      <c r="A62" s="9">
        <f>IF(ISNUMBER('Test 4 leap year'!$E$4),IF('Test 4 leap year'!$E$4+60&lt;='Test 4 leap year'!$F$4,'Test 4 leap year'!$E$4+60,""),"")</f>
        <v/>
      </c>
      <c r="B62">
        <f>IF(A62="",0,IF(SUMPRODUCT((ISNUMBER('Test 4 leap year'!$B$8:$B$17)+ISNUMBER('Test 4 leap year'!$C$8:$C$17)&gt;0)*(IF(ISNUMBER('Test 4 leap year'!$B$8:$B$17),'Test 4 leap year'!$B$8:$B$17,'Test 4 leap year'!$E$4)&lt;=A62)*(IF(ISNUMBER('Test 4 leap year'!$C$8:$C$17),'Test 4 leap year'!$C$8:$C$17,'Test 4 leap year'!$F$4)&gt;=A62))&gt;0,1,0))</f>
        <v/>
      </c>
      <c r="C62">
        <f>IF(B62=0,0,IF(SUMPRODUCT((ISNUMBER('Test 4 leap year'!$B$8:$B$17)+ISNUMBER('Test 4 leap year'!$C$8:$C$17)&gt;0)*(ISNUMBER('Test 4 leap year'!$B$8:$B$17)*('Test 4 leap year'!$B$8:$B$17=A62)+ISNUMBER('Test 4 leap year'!$C$8:$C$17)*('Test 4 leap year'!$C$8:$C$17=A62)&gt;0))&gt;0,0,1))</f>
        <v/>
      </c>
      <c r="D62">
        <f>SUM(B$2:B62)</f>
        <v/>
      </c>
      <c r="E62">
        <f>SUM(C$2:C62)</f>
        <v/>
      </c>
    </row>
    <row r="63">
      <c r="A63" s="9">
        <f>IF(ISNUMBER('Test 4 leap year'!$E$4),IF('Test 4 leap year'!$E$4+61&lt;='Test 4 leap year'!$F$4,'Test 4 leap year'!$E$4+61,""),"")</f>
        <v/>
      </c>
      <c r="B63">
        <f>IF(A63="",0,IF(SUMPRODUCT((ISNUMBER('Test 4 leap year'!$B$8:$B$17)+ISNUMBER('Test 4 leap year'!$C$8:$C$17)&gt;0)*(IF(ISNUMBER('Test 4 leap year'!$B$8:$B$17),'Test 4 leap year'!$B$8:$B$17,'Test 4 leap year'!$E$4)&lt;=A63)*(IF(ISNUMBER('Test 4 leap year'!$C$8:$C$17),'Test 4 leap year'!$C$8:$C$17,'Test 4 leap year'!$F$4)&gt;=A63))&gt;0,1,0))</f>
        <v/>
      </c>
      <c r="C63">
        <f>IF(B63=0,0,IF(SUMPRODUCT((ISNUMBER('Test 4 leap year'!$B$8:$B$17)+ISNUMBER('Test 4 leap year'!$C$8:$C$17)&gt;0)*(ISNUMBER('Test 4 leap year'!$B$8:$B$17)*('Test 4 leap year'!$B$8:$B$17=A63)+ISNUMBER('Test 4 leap year'!$C$8:$C$17)*('Test 4 leap year'!$C$8:$C$17=A63)&gt;0))&gt;0,0,1))</f>
        <v/>
      </c>
      <c r="D63">
        <f>SUM(B$2:B63)</f>
        <v/>
      </c>
      <c r="E63">
        <f>SUM(C$2:C63)</f>
        <v/>
      </c>
    </row>
    <row r="64">
      <c r="A64" s="9">
        <f>IF(ISNUMBER('Test 4 leap year'!$E$4),IF('Test 4 leap year'!$E$4+62&lt;='Test 4 leap year'!$F$4,'Test 4 leap year'!$E$4+62,""),"")</f>
        <v/>
      </c>
      <c r="B64">
        <f>IF(A64="",0,IF(SUMPRODUCT((ISNUMBER('Test 4 leap year'!$B$8:$B$17)+ISNUMBER('Test 4 leap year'!$C$8:$C$17)&gt;0)*(IF(ISNUMBER('Test 4 leap year'!$B$8:$B$17),'Test 4 leap year'!$B$8:$B$17,'Test 4 leap year'!$E$4)&lt;=A64)*(IF(ISNUMBER('Test 4 leap year'!$C$8:$C$17),'Test 4 leap year'!$C$8:$C$17,'Test 4 leap year'!$F$4)&gt;=A64))&gt;0,1,0))</f>
        <v/>
      </c>
      <c r="C64">
        <f>IF(B64=0,0,IF(SUMPRODUCT((ISNUMBER('Test 4 leap year'!$B$8:$B$17)+ISNUMBER('Test 4 leap year'!$C$8:$C$17)&gt;0)*(ISNUMBER('Test 4 leap year'!$B$8:$B$17)*('Test 4 leap year'!$B$8:$B$17=A64)+ISNUMBER('Test 4 leap year'!$C$8:$C$17)*('Test 4 leap year'!$C$8:$C$17=A64)&gt;0))&gt;0,0,1))</f>
        <v/>
      </c>
      <c r="D64">
        <f>SUM(B$2:B64)</f>
        <v/>
      </c>
      <c r="E64">
        <f>SUM(C$2:C64)</f>
        <v/>
      </c>
    </row>
    <row r="65">
      <c r="A65" s="9">
        <f>IF(ISNUMBER('Test 4 leap year'!$E$4),IF('Test 4 leap year'!$E$4+63&lt;='Test 4 leap year'!$F$4,'Test 4 leap year'!$E$4+63,""),"")</f>
        <v/>
      </c>
      <c r="B65">
        <f>IF(A65="",0,IF(SUMPRODUCT((ISNUMBER('Test 4 leap year'!$B$8:$B$17)+ISNUMBER('Test 4 leap year'!$C$8:$C$17)&gt;0)*(IF(ISNUMBER('Test 4 leap year'!$B$8:$B$17),'Test 4 leap year'!$B$8:$B$17,'Test 4 leap year'!$E$4)&lt;=A65)*(IF(ISNUMBER('Test 4 leap year'!$C$8:$C$17),'Test 4 leap year'!$C$8:$C$17,'Test 4 leap year'!$F$4)&gt;=A65))&gt;0,1,0))</f>
        <v/>
      </c>
      <c r="C65">
        <f>IF(B65=0,0,IF(SUMPRODUCT((ISNUMBER('Test 4 leap year'!$B$8:$B$17)+ISNUMBER('Test 4 leap year'!$C$8:$C$17)&gt;0)*(ISNUMBER('Test 4 leap year'!$B$8:$B$17)*('Test 4 leap year'!$B$8:$B$17=A65)+ISNUMBER('Test 4 leap year'!$C$8:$C$17)*('Test 4 leap year'!$C$8:$C$17=A65)&gt;0))&gt;0,0,1))</f>
        <v/>
      </c>
      <c r="D65">
        <f>SUM(B$2:B65)</f>
        <v/>
      </c>
      <c r="E65">
        <f>SUM(C$2:C65)</f>
        <v/>
      </c>
    </row>
    <row r="66">
      <c r="A66" s="9">
        <f>IF(ISNUMBER('Test 4 leap year'!$E$4),IF('Test 4 leap year'!$E$4+64&lt;='Test 4 leap year'!$F$4,'Test 4 leap year'!$E$4+64,""),"")</f>
        <v/>
      </c>
      <c r="B66">
        <f>IF(A66="",0,IF(SUMPRODUCT((ISNUMBER('Test 4 leap year'!$B$8:$B$17)+ISNUMBER('Test 4 leap year'!$C$8:$C$17)&gt;0)*(IF(ISNUMBER('Test 4 leap year'!$B$8:$B$17),'Test 4 leap year'!$B$8:$B$17,'Test 4 leap year'!$E$4)&lt;=A66)*(IF(ISNUMBER('Test 4 leap year'!$C$8:$C$17),'Test 4 leap year'!$C$8:$C$17,'Test 4 leap year'!$F$4)&gt;=A66))&gt;0,1,0))</f>
        <v/>
      </c>
      <c r="C66">
        <f>IF(B66=0,0,IF(SUMPRODUCT((ISNUMBER('Test 4 leap year'!$B$8:$B$17)+ISNUMBER('Test 4 leap year'!$C$8:$C$17)&gt;0)*(ISNUMBER('Test 4 leap year'!$B$8:$B$17)*('Test 4 leap year'!$B$8:$B$17=A66)+ISNUMBER('Test 4 leap year'!$C$8:$C$17)*('Test 4 leap year'!$C$8:$C$17=A66)&gt;0))&gt;0,0,1))</f>
        <v/>
      </c>
      <c r="D66">
        <f>SUM(B$2:B66)</f>
        <v/>
      </c>
      <c r="E66">
        <f>SUM(C$2:C66)</f>
        <v/>
      </c>
    </row>
    <row r="67">
      <c r="A67" s="9">
        <f>IF(ISNUMBER('Test 4 leap year'!$E$4),IF('Test 4 leap year'!$E$4+65&lt;='Test 4 leap year'!$F$4,'Test 4 leap year'!$E$4+65,""),"")</f>
        <v/>
      </c>
      <c r="B67">
        <f>IF(A67="",0,IF(SUMPRODUCT((ISNUMBER('Test 4 leap year'!$B$8:$B$17)+ISNUMBER('Test 4 leap year'!$C$8:$C$17)&gt;0)*(IF(ISNUMBER('Test 4 leap year'!$B$8:$B$17),'Test 4 leap year'!$B$8:$B$17,'Test 4 leap year'!$E$4)&lt;=A67)*(IF(ISNUMBER('Test 4 leap year'!$C$8:$C$17),'Test 4 leap year'!$C$8:$C$17,'Test 4 leap year'!$F$4)&gt;=A67))&gt;0,1,0))</f>
        <v/>
      </c>
      <c r="C67">
        <f>IF(B67=0,0,IF(SUMPRODUCT((ISNUMBER('Test 4 leap year'!$B$8:$B$17)+ISNUMBER('Test 4 leap year'!$C$8:$C$17)&gt;0)*(ISNUMBER('Test 4 leap year'!$B$8:$B$17)*('Test 4 leap year'!$B$8:$B$17=A67)+ISNUMBER('Test 4 leap year'!$C$8:$C$17)*('Test 4 leap year'!$C$8:$C$17=A67)&gt;0))&gt;0,0,1))</f>
        <v/>
      </c>
      <c r="D67">
        <f>SUM(B$2:B67)</f>
        <v/>
      </c>
      <c r="E67">
        <f>SUM(C$2:C67)</f>
        <v/>
      </c>
    </row>
    <row r="68">
      <c r="A68" s="9">
        <f>IF(ISNUMBER('Test 4 leap year'!$E$4),IF('Test 4 leap year'!$E$4+66&lt;='Test 4 leap year'!$F$4,'Test 4 leap year'!$E$4+66,""),"")</f>
        <v/>
      </c>
      <c r="B68">
        <f>IF(A68="",0,IF(SUMPRODUCT((ISNUMBER('Test 4 leap year'!$B$8:$B$17)+ISNUMBER('Test 4 leap year'!$C$8:$C$17)&gt;0)*(IF(ISNUMBER('Test 4 leap year'!$B$8:$B$17),'Test 4 leap year'!$B$8:$B$17,'Test 4 leap year'!$E$4)&lt;=A68)*(IF(ISNUMBER('Test 4 leap year'!$C$8:$C$17),'Test 4 leap year'!$C$8:$C$17,'Test 4 leap year'!$F$4)&gt;=A68))&gt;0,1,0))</f>
        <v/>
      </c>
      <c r="C68">
        <f>IF(B68=0,0,IF(SUMPRODUCT((ISNUMBER('Test 4 leap year'!$B$8:$B$17)+ISNUMBER('Test 4 leap year'!$C$8:$C$17)&gt;0)*(ISNUMBER('Test 4 leap year'!$B$8:$B$17)*('Test 4 leap year'!$B$8:$B$17=A68)+ISNUMBER('Test 4 leap year'!$C$8:$C$17)*('Test 4 leap year'!$C$8:$C$17=A68)&gt;0))&gt;0,0,1))</f>
        <v/>
      </c>
      <c r="D68">
        <f>SUM(B$2:B68)</f>
        <v/>
      </c>
      <c r="E68">
        <f>SUM(C$2:C68)</f>
        <v/>
      </c>
    </row>
    <row r="69">
      <c r="A69" s="9">
        <f>IF(ISNUMBER('Test 4 leap year'!$E$4),IF('Test 4 leap year'!$E$4+67&lt;='Test 4 leap year'!$F$4,'Test 4 leap year'!$E$4+67,""),"")</f>
        <v/>
      </c>
      <c r="B69">
        <f>IF(A69="",0,IF(SUMPRODUCT((ISNUMBER('Test 4 leap year'!$B$8:$B$17)+ISNUMBER('Test 4 leap year'!$C$8:$C$17)&gt;0)*(IF(ISNUMBER('Test 4 leap year'!$B$8:$B$17),'Test 4 leap year'!$B$8:$B$17,'Test 4 leap year'!$E$4)&lt;=A69)*(IF(ISNUMBER('Test 4 leap year'!$C$8:$C$17),'Test 4 leap year'!$C$8:$C$17,'Test 4 leap year'!$F$4)&gt;=A69))&gt;0,1,0))</f>
        <v/>
      </c>
      <c r="C69">
        <f>IF(B69=0,0,IF(SUMPRODUCT((ISNUMBER('Test 4 leap year'!$B$8:$B$17)+ISNUMBER('Test 4 leap year'!$C$8:$C$17)&gt;0)*(ISNUMBER('Test 4 leap year'!$B$8:$B$17)*('Test 4 leap year'!$B$8:$B$17=A69)+ISNUMBER('Test 4 leap year'!$C$8:$C$17)*('Test 4 leap year'!$C$8:$C$17=A69)&gt;0))&gt;0,0,1))</f>
        <v/>
      </c>
      <c r="D69">
        <f>SUM(B$2:B69)</f>
        <v/>
      </c>
      <c r="E69">
        <f>SUM(C$2:C69)</f>
        <v/>
      </c>
    </row>
    <row r="70">
      <c r="A70" s="9">
        <f>IF(ISNUMBER('Test 4 leap year'!$E$4),IF('Test 4 leap year'!$E$4+68&lt;='Test 4 leap year'!$F$4,'Test 4 leap year'!$E$4+68,""),"")</f>
        <v/>
      </c>
      <c r="B70">
        <f>IF(A70="",0,IF(SUMPRODUCT((ISNUMBER('Test 4 leap year'!$B$8:$B$17)+ISNUMBER('Test 4 leap year'!$C$8:$C$17)&gt;0)*(IF(ISNUMBER('Test 4 leap year'!$B$8:$B$17),'Test 4 leap year'!$B$8:$B$17,'Test 4 leap year'!$E$4)&lt;=A70)*(IF(ISNUMBER('Test 4 leap year'!$C$8:$C$17),'Test 4 leap year'!$C$8:$C$17,'Test 4 leap year'!$F$4)&gt;=A70))&gt;0,1,0))</f>
        <v/>
      </c>
      <c r="C70">
        <f>IF(B70=0,0,IF(SUMPRODUCT((ISNUMBER('Test 4 leap year'!$B$8:$B$17)+ISNUMBER('Test 4 leap year'!$C$8:$C$17)&gt;0)*(ISNUMBER('Test 4 leap year'!$B$8:$B$17)*('Test 4 leap year'!$B$8:$B$17=A70)+ISNUMBER('Test 4 leap year'!$C$8:$C$17)*('Test 4 leap year'!$C$8:$C$17=A70)&gt;0))&gt;0,0,1))</f>
        <v/>
      </c>
      <c r="D70">
        <f>SUM(B$2:B70)</f>
        <v/>
      </c>
      <c r="E70">
        <f>SUM(C$2:C70)</f>
        <v/>
      </c>
    </row>
    <row r="71">
      <c r="A71" s="9">
        <f>IF(ISNUMBER('Test 4 leap year'!$E$4),IF('Test 4 leap year'!$E$4+69&lt;='Test 4 leap year'!$F$4,'Test 4 leap year'!$E$4+69,""),"")</f>
        <v/>
      </c>
      <c r="B71">
        <f>IF(A71="",0,IF(SUMPRODUCT((ISNUMBER('Test 4 leap year'!$B$8:$B$17)+ISNUMBER('Test 4 leap year'!$C$8:$C$17)&gt;0)*(IF(ISNUMBER('Test 4 leap year'!$B$8:$B$17),'Test 4 leap year'!$B$8:$B$17,'Test 4 leap year'!$E$4)&lt;=A71)*(IF(ISNUMBER('Test 4 leap year'!$C$8:$C$17),'Test 4 leap year'!$C$8:$C$17,'Test 4 leap year'!$F$4)&gt;=A71))&gt;0,1,0))</f>
        <v/>
      </c>
      <c r="C71">
        <f>IF(B71=0,0,IF(SUMPRODUCT((ISNUMBER('Test 4 leap year'!$B$8:$B$17)+ISNUMBER('Test 4 leap year'!$C$8:$C$17)&gt;0)*(ISNUMBER('Test 4 leap year'!$B$8:$B$17)*('Test 4 leap year'!$B$8:$B$17=A71)+ISNUMBER('Test 4 leap year'!$C$8:$C$17)*('Test 4 leap year'!$C$8:$C$17=A71)&gt;0))&gt;0,0,1))</f>
        <v/>
      </c>
      <c r="D71">
        <f>SUM(B$2:B71)</f>
        <v/>
      </c>
      <c r="E71">
        <f>SUM(C$2:C71)</f>
        <v/>
      </c>
    </row>
    <row r="72">
      <c r="A72" s="9">
        <f>IF(ISNUMBER('Test 4 leap year'!$E$4),IF('Test 4 leap year'!$E$4+70&lt;='Test 4 leap year'!$F$4,'Test 4 leap year'!$E$4+70,""),"")</f>
        <v/>
      </c>
      <c r="B72">
        <f>IF(A72="",0,IF(SUMPRODUCT((ISNUMBER('Test 4 leap year'!$B$8:$B$17)+ISNUMBER('Test 4 leap year'!$C$8:$C$17)&gt;0)*(IF(ISNUMBER('Test 4 leap year'!$B$8:$B$17),'Test 4 leap year'!$B$8:$B$17,'Test 4 leap year'!$E$4)&lt;=A72)*(IF(ISNUMBER('Test 4 leap year'!$C$8:$C$17),'Test 4 leap year'!$C$8:$C$17,'Test 4 leap year'!$F$4)&gt;=A72))&gt;0,1,0))</f>
        <v/>
      </c>
      <c r="C72">
        <f>IF(B72=0,0,IF(SUMPRODUCT((ISNUMBER('Test 4 leap year'!$B$8:$B$17)+ISNUMBER('Test 4 leap year'!$C$8:$C$17)&gt;0)*(ISNUMBER('Test 4 leap year'!$B$8:$B$17)*('Test 4 leap year'!$B$8:$B$17=A72)+ISNUMBER('Test 4 leap year'!$C$8:$C$17)*('Test 4 leap year'!$C$8:$C$17=A72)&gt;0))&gt;0,0,1))</f>
        <v/>
      </c>
      <c r="D72">
        <f>SUM(B$2:B72)</f>
        <v/>
      </c>
      <c r="E72">
        <f>SUM(C$2:C72)</f>
        <v/>
      </c>
    </row>
    <row r="73">
      <c r="A73" s="9">
        <f>IF(ISNUMBER('Test 4 leap year'!$E$4),IF('Test 4 leap year'!$E$4+71&lt;='Test 4 leap year'!$F$4,'Test 4 leap year'!$E$4+71,""),"")</f>
        <v/>
      </c>
      <c r="B73">
        <f>IF(A73="",0,IF(SUMPRODUCT((ISNUMBER('Test 4 leap year'!$B$8:$B$17)+ISNUMBER('Test 4 leap year'!$C$8:$C$17)&gt;0)*(IF(ISNUMBER('Test 4 leap year'!$B$8:$B$17),'Test 4 leap year'!$B$8:$B$17,'Test 4 leap year'!$E$4)&lt;=A73)*(IF(ISNUMBER('Test 4 leap year'!$C$8:$C$17),'Test 4 leap year'!$C$8:$C$17,'Test 4 leap year'!$F$4)&gt;=A73))&gt;0,1,0))</f>
        <v/>
      </c>
      <c r="C73">
        <f>IF(B73=0,0,IF(SUMPRODUCT((ISNUMBER('Test 4 leap year'!$B$8:$B$17)+ISNUMBER('Test 4 leap year'!$C$8:$C$17)&gt;0)*(ISNUMBER('Test 4 leap year'!$B$8:$B$17)*('Test 4 leap year'!$B$8:$B$17=A73)+ISNUMBER('Test 4 leap year'!$C$8:$C$17)*('Test 4 leap year'!$C$8:$C$17=A73)&gt;0))&gt;0,0,1))</f>
        <v/>
      </c>
      <c r="D73">
        <f>SUM(B$2:B73)</f>
        <v/>
      </c>
      <c r="E73">
        <f>SUM(C$2:C73)</f>
        <v/>
      </c>
    </row>
    <row r="74">
      <c r="A74" s="9">
        <f>IF(ISNUMBER('Test 4 leap year'!$E$4),IF('Test 4 leap year'!$E$4+72&lt;='Test 4 leap year'!$F$4,'Test 4 leap year'!$E$4+72,""),"")</f>
        <v/>
      </c>
      <c r="B74">
        <f>IF(A74="",0,IF(SUMPRODUCT((ISNUMBER('Test 4 leap year'!$B$8:$B$17)+ISNUMBER('Test 4 leap year'!$C$8:$C$17)&gt;0)*(IF(ISNUMBER('Test 4 leap year'!$B$8:$B$17),'Test 4 leap year'!$B$8:$B$17,'Test 4 leap year'!$E$4)&lt;=A74)*(IF(ISNUMBER('Test 4 leap year'!$C$8:$C$17),'Test 4 leap year'!$C$8:$C$17,'Test 4 leap year'!$F$4)&gt;=A74))&gt;0,1,0))</f>
        <v/>
      </c>
      <c r="C74">
        <f>IF(B74=0,0,IF(SUMPRODUCT((ISNUMBER('Test 4 leap year'!$B$8:$B$17)+ISNUMBER('Test 4 leap year'!$C$8:$C$17)&gt;0)*(ISNUMBER('Test 4 leap year'!$B$8:$B$17)*('Test 4 leap year'!$B$8:$B$17=A74)+ISNUMBER('Test 4 leap year'!$C$8:$C$17)*('Test 4 leap year'!$C$8:$C$17=A74)&gt;0))&gt;0,0,1))</f>
        <v/>
      </c>
      <c r="D74">
        <f>SUM(B$2:B74)</f>
        <v/>
      </c>
      <c r="E74">
        <f>SUM(C$2:C74)</f>
        <v/>
      </c>
    </row>
    <row r="75">
      <c r="A75" s="9">
        <f>IF(ISNUMBER('Test 4 leap year'!$E$4),IF('Test 4 leap year'!$E$4+73&lt;='Test 4 leap year'!$F$4,'Test 4 leap year'!$E$4+73,""),"")</f>
        <v/>
      </c>
      <c r="B75">
        <f>IF(A75="",0,IF(SUMPRODUCT((ISNUMBER('Test 4 leap year'!$B$8:$B$17)+ISNUMBER('Test 4 leap year'!$C$8:$C$17)&gt;0)*(IF(ISNUMBER('Test 4 leap year'!$B$8:$B$17),'Test 4 leap year'!$B$8:$B$17,'Test 4 leap year'!$E$4)&lt;=A75)*(IF(ISNUMBER('Test 4 leap year'!$C$8:$C$17),'Test 4 leap year'!$C$8:$C$17,'Test 4 leap year'!$F$4)&gt;=A75))&gt;0,1,0))</f>
        <v/>
      </c>
      <c r="C75">
        <f>IF(B75=0,0,IF(SUMPRODUCT((ISNUMBER('Test 4 leap year'!$B$8:$B$17)+ISNUMBER('Test 4 leap year'!$C$8:$C$17)&gt;0)*(ISNUMBER('Test 4 leap year'!$B$8:$B$17)*('Test 4 leap year'!$B$8:$B$17=A75)+ISNUMBER('Test 4 leap year'!$C$8:$C$17)*('Test 4 leap year'!$C$8:$C$17=A75)&gt;0))&gt;0,0,1))</f>
        <v/>
      </c>
      <c r="D75">
        <f>SUM(B$2:B75)</f>
        <v/>
      </c>
      <c r="E75">
        <f>SUM(C$2:C75)</f>
        <v/>
      </c>
    </row>
    <row r="76">
      <c r="A76" s="9">
        <f>IF(ISNUMBER('Test 4 leap year'!$E$4),IF('Test 4 leap year'!$E$4+74&lt;='Test 4 leap year'!$F$4,'Test 4 leap year'!$E$4+74,""),"")</f>
        <v/>
      </c>
      <c r="B76">
        <f>IF(A76="",0,IF(SUMPRODUCT((ISNUMBER('Test 4 leap year'!$B$8:$B$17)+ISNUMBER('Test 4 leap year'!$C$8:$C$17)&gt;0)*(IF(ISNUMBER('Test 4 leap year'!$B$8:$B$17),'Test 4 leap year'!$B$8:$B$17,'Test 4 leap year'!$E$4)&lt;=A76)*(IF(ISNUMBER('Test 4 leap year'!$C$8:$C$17),'Test 4 leap year'!$C$8:$C$17,'Test 4 leap year'!$F$4)&gt;=A76))&gt;0,1,0))</f>
        <v/>
      </c>
      <c r="C76">
        <f>IF(B76=0,0,IF(SUMPRODUCT((ISNUMBER('Test 4 leap year'!$B$8:$B$17)+ISNUMBER('Test 4 leap year'!$C$8:$C$17)&gt;0)*(ISNUMBER('Test 4 leap year'!$B$8:$B$17)*('Test 4 leap year'!$B$8:$B$17=A76)+ISNUMBER('Test 4 leap year'!$C$8:$C$17)*('Test 4 leap year'!$C$8:$C$17=A76)&gt;0))&gt;0,0,1))</f>
        <v/>
      </c>
      <c r="D76">
        <f>SUM(B$2:B76)</f>
        <v/>
      </c>
      <c r="E76">
        <f>SUM(C$2:C76)</f>
        <v/>
      </c>
    </row>
    <row r="77">
      <c r="A77" s="9">
        <f>IF(ISNUMBER('Test 4 leap year'!$E$4),IF('Test 4 leap year'!$E$4+75&lt;='Test 4 leap year'!$F$4,'Test 4 leap year'!$E$4+75,""),"")</f>
        <v/>
      </c>
      <c r="B77">
        <f>IF(A77="",0,IF(SUMPRODUCT((ISNUMBER('Test 4 leap year'!$B$8:$B$17)+ISNUMBER('Test 4 leap year'!$C$8:$C$17)&gt;0)*(IF(ISNUMBER('Test 4 leap year'!$B$8:$B$17),'Test 4 leap year'!$B$8:$B$17,'Test 4 leap year'!$E$4)&lt;=A77)*(IF(ISNUMBER('Test 4 leap year'!$C$8:$C$17),'Test 4 leap year'!$C$8:$C$17,'Test 4 leap year'!$F$4)&gt;=A77))&gt;0,1,0))</f>
        <v/>
      </c>
      <c r="C77">
        <f>IF(B77=0,0,IF(SUMPRODUCT((ISNUMBER('Test 4 leap year'!$B$8:$B$17)+ISNUMBER('Test 4 leap year'!$C$8:$C$17)&gt;0)*(ISNUMBER('Test 4 leap year'!$B$8:$B$17)*('Test 4 leap year'!$B$8:$B$17=A77)+ISNUMBER('Test 4 leap year'!$C$8:$C$17)*('Test 4 leap year'!$C$8:$C$17=A77)&gt;0))&gt;0,0,1))</f>
        <v/>
      </c>
      <c r="D77">
        <f>SUM(B$2:B77)</f>
        <v/>
      </c>
      <c r="E77">
        <f>SUM(C$2:C77)</f>
        <v/>
      </c>
    </row>
    <row r="78">
      <c r="A78" s="9">
        <f>IF(ISNUMBER('Test 4 leap year'!$E$4),IF('Test 4 leap year'!$E$4+76&lt;='Test 4 leap year'!$F$4,'Test 4 leap year'!$E$4+76,""),"")</f>
        <v/>
      </c>
      <c r="B78">
        <f>IF(A78="",0,IF(SUMPRODUCT((ISNUMBER('Test 4 leap year'!$B$8:$B$17)+ISNUMBER('Test 4 leap year'!$C$8:$C$17)&gt;0)*(IF(ISNUMBER('Test 4 leap year'!$B$8:$B$17),'Test 4 leap year'!$B$8:$B$17,'Test 4 leap year'!$E$4)&lt;=A78)*(IF(ISNUMBER('Test 4 leap year'!$C$8:$C$17),'Test 4 leap year'!$C$8:$C$17,'Test 4 leap year'!$F$4)&gt;=A78))&gt;0,1,0))</f>
        <v/>
      </c>
      <c r="C78">
        <f>IF(B78=0,0,IF(SUMPRODUCT((ISNUMBER('Test 4 leap year'!$B$8:$B$17)+ISNUMBER('Test 4 leap year'!$C$8:$C$17)&gt;0)*(ISNUMBER('Test 4 leap year'!$B$8:$B$17)*('Test 4 leap year'!$B$8:$B$17=A78)+ISNUMBER('Test 4 leap year'!$C$8:$C$17)*('Test 4 leap year'!$C$8:$C$17=A78)&gt;0))&gt;0,0,1))</f>
        <v/>
      </c>
      <c r="D78">
        <f>SUM(B$2:B78)</f>
        <v/>
      </c>
      <c r="E78">
        <f>SUM(C$2:C78)</f>
        <v/>
      </c>
    </row>
    <row r="79">
      <c r="A79" s="9">
        <f>IF(ISNUMBER('Test 4 leap year'!$E$4),IF('Test 4 leap year'!$E$4+77&lt;='Test 4 leap year'!$F$4,'Test 4 leap year'!$E$4+77,""),"")</f>
        <v/>
      </c>
      <c r="B79">
        <f>IF(A79="",0,IF(SUMPRODUCT((ISNUMBER('Test 4 leap year'!$B$8:$B$17)+ISNUMBER('Test 4 leap year'!$C$8:$C$17)&gt;0)*(IF(ISNUMBER('Test 4 leap year'!$B$8:$B$17),'Test 4 leap year'!$B$8:$B$17,'Test 4 leap year'!$E$4)&lt;=A79)*(IF(ISNUMBER('Test 4 leap year'!$C$8:$C$17),'Test 4 leap year'!$C$8:$C$17,'Test 4 leap year'!$F$4)&gt;=A79))&gt;0,1,0))</f>
        <v/>
      </c>
      <c r="C79">
        <f>IF(B79=0,0,IF(SUMPRODUCT((ISNUMBER('Test 4 leap year'!$B$8:$B$17)+ISNUMBER('Test 4 leap year'!$C$8:$C$17)&gt;0)*(ISNUMBER('Test 4 leap year'!$B$8:$B$17)*('Test 4 leap year'!$B$8:$B$17=A79)+ISNUMBER('Test 4 leap year'!$C$8:$C$17)*('Test 4 leap year'!$C$8:$C$17=A79)&gt;0))&gt;0,0,1))</f>
        <v/>
      </c>
      <c r="D79">
        <f>SUM(B$2:B79)</f>
        <v/>
      </c>
      <c r="E79">
        <f>SUM(C$2:C79)</f>
        <v/>
      </c>
    </row>
    <row r="80">
      <c r="A80" s="9">
        <f>IF(ISNUMBER('Test 4 leap year'!$E$4),IF('Test 4 leap year'!$E$4+78&lt;='Test 4 leap year'!$F$4,'Test 4 leap year'!$E$4+78,""),"")</f>
        <v/>
      </c>
      <c r="B80">
        <f>IF(A80="",0,IF(SUMPRODUCT((ISNUMBER('Test 4 leap year'!$B$8:$B$17)+ISNUMBER('Test 4 leap year'!$C$8:$C$17)&gt;0)*(IF(ISNUMBER('Test 4 leap year'!$B$8:$B$17),'Test 4 leap year'!$B$8:$B$17,'Test 4 leap year'!$E$4)&lt;=A80)*(IF(ISNUMBER('Test 4 leap year'!$C$8:$C$17),'Test 4 leap year'!$C$8:$C$17,'Test 4 leap year'!$F$4)&gt;=A80))&gt;0,1,0))</f>
        <v/>
      </c>
      <c r="C80">
        <f>IF(B80=0,0,IF(SUMPRODUCT((ISNUMBER('Test 4 leap year'!$B$8:$B$17)+ISNUMBER('Test 4 leap year'!$C$8:$C$17)&gt;0)*(ISNUMBER('Test 4 leap year'!$B$8:$B$17)*('Test 4 leap year'!$B$8:$B$17=A80)+ISNUMBER('Test 4 leap year'!$C$8:$C$17)*('Test 4 leap year'!$C$8:$C$17=A80)&gt;0))&gt;0,0,1))</f>
        <v/>
      </c>
      <c r="D80">
        <f>SUM(B$2:B80)</f>
        <v/>
      </c>
      <c r="E80">
        <f>SUM(C$2:C80)</f>
        <v/>
      </c>
    </row>
    <row r="81">
      <c r="A81" s="9">
        <f>IF(ISNUMBER('Test 4 leap year'!$E$4),IF('Test 4 leap year'!$E$4+79&lt;='Test 4 leap year'!$F$4,'Test 4 leap year'!$E$4+79,""),"")</f>
        <v/>
      </c>
      <c r="B81">
        <f>IF(A81="",0,IF(SUMPRODUCT((ISNUMBER('Test 4 leap year'!$B$8:$B$17)+ISNUMBER('Test 4 leap year'!$C$8:$C$17)&gt;0)*(IF(ISNUMBER('Test 4 leap year'!$B$8:$B$17),'Test 4 leap year'!$B$8:$B$17,'Test 4 leap year'!$E$4)&lt;=A81)*(IF(ISNUMBER('Test 4 leap year'!$C$8:$C$17),'Test 4 leap year'!$C$8:$C$17,'Test 4 leap year'!$F$4)&gt;=A81))&gt;0,1,0))</f>
        <v/>
      </c>
      <c r="C81">
        <f>IF(B81=0,0,IF(SUMPRODUCT((ISNUMBER('Test 4 leap year'!$B$8:$B$17)+ISNUMBER('Test 4 leap year'!$C$8:$C$17)&gt;0)*(ISNUMBER('Test 4 leap year'!$B$8:$B$17)*('Test 4 leap year'!$B$8:$B$17=A81)+ISNUMBER('Test 4 leap year'!$C$8:$C$17)*('Test 4 leap year'!$C$8:$C$17=A81)&gt;0))&gt;0,0,1))</f>
        <v/>
      </c>
      <c r="D81">
        <f>SUM(B$2:B81)</f>
        <v/>
      </c>
      <c r="E81">
        <f>SUM(C$2:C81)</f>
        <v/>
      </c>
    </row>
    <row r="82">
      <c r="A82" s="9">
        <f>IF(ISNUMBER('Test 4 leap year'!$E$4),IF('Test 4 leap year'!$E$4+80&lt;='Test 4 leap year'!$F$4,'Test 4 leap year'!$E$4+80,""),"")</f>
        <v/>
      </c>
      <c r="B82">
        <f>IF(A82="",0,IF(SUMPRODUCT((ISNUMBER('Test 4 leap year'!$B$8:$B$17)+ISNUMBER('Test 4 leap year'!$C$8:$C$17)&gt;0)*(IF(ISNUMBER('Test 4 leap year'!$B$8:$B$17),'Test 4 leap year'!$B$8:$B$17,'Test 4 leap year'!$E$4)&lt;=A82)*(IF(ISNUMBER('Test 4 leap year'!$C$8:$C$17),'Test 4 leap year'!$C$8:$C$17,'Test 4 leap year'!$F$4)&gt;=A82))&gt;0,1,0))</f>
        <v/>
      </c>
      <c r="C82">
        <f>IF(B82=0,0,IF(SUMPRODUCT((ISNUMBER('Test 4 leap year'!$B$8:$B$17)+ISNUMBER('Test 4 leap year'!$C$8:$C$17)&gt;0)*(ISNUMBER('Test 4 leap year'!$B$8:$B$17)*('Test 4 leap year'!$B$8:$B$17=A82)+ISNUMBER('Test 4 leap year'!$C$8:$C$17)*('Test 4 leap year'!$C$8:$C$17=A82)&gt;0))&gt;0,0,1))</f>
        <v/>
      </c>
      <c r="D82">
        <f>SUM(B$2:B82)</f>
        <v/>
      </c>
      <c r="E82">
        <f>SUM(C$2:C82)</f>
        <v/>
      </c>
    </row>
    <row r="83">
      <c r="A83" s="9">
        <f>IF(ISNUMBER('Test 4 leap year'!$E$4),IF('Test 4 leap year'!$E$4+81&lt;='Test 4 leap year'!$F$4,'Test 4 leap year'!$E$4+81,""),"")</f>
        <v/>
      </c>
      <c r="B83">
        <f>IF(A83="",0,IF(SUMPRODUCT((ISNUMBER('Test 4 leap year'!$B$8:$B$17)+ISNUMBER('Test 4 leap year'!$C$8:$C$17)&gt;0)*(IF(ISNUMBER('Test 4 leap year'!$B$8:$B$17),'Test 4 leap year'!$B$8:$B$17,'Test 4 leap year'!$E$4)&lt;=A83)*(IF(ISNUMBER('Test 4 leap year'!$C$8:$C$17),'Test 4 leap year'!$C$8:$C$17,'Test 4 leap year'!$F$4)&gt;=A83))&gt;0,1,0))</f>
        <v/>
      </c>
      <c r="C83">
        <f>IF(B83=0,0,IF(SUMPRODUCT((ISNUMBER('Test 4 leap year'!$B$8:$B$17)+ISNUMBER('Test 4 leap year'!$C$8:$C$17)&gt;0)*(ISNUMBER('Test 4 leap year'!$B$8:$B$17)*('Test 4 leap year'!$B$8:$B$17=A83)+ISNUMBER('Test 4 leap year'!$C$8:$C$17)*('Test 4 leap year'!$C$8:$C$17=A83)&gt;0))&gt;0,0,1))</f>
        <v/>
      </c>
      <c r="D83">
        <f>SUM(B$2:B83)</f>
        <v/>
      </c>
      <c r="E83">
        <f>SUM(C$2:C83)</f>
        <v/>
      </c>
    </row>
    <row r="84">
      <c r="A84" s="9">
        <f>IF(ISNUMBER('Test 4 leap year'!$E$4),IF('Test 4 leap year'!$E$4+82&lt;='Test 4 leap year'!$F$4,'Test 4 leap year'!$E$4+82,""),"")</f>
        <v/>
      </c>
      <c r="B84">
        <f>IF(A84="",0,IF(SUMPRODUCT((ISNUMBER('Test 4 leap year'!$B$8:$B$17)+ISNUMBER('Test 4 leap year'!$C$8:$C$17)&gt;0)*(IF(ISNUMBER('Test 4 leap year'!$B$8:$B$17),'Test 4 leap year'!$B$8:$B$17,'Test 4 leap year'!$E$4)&lt;=A84)*(IF(ISNUMBER('Test 4 leap year'!$C$8:$C$17),'Test 4 leap year'!$C$8:$C$17,'Test 4 leap year'!$F$4)&gt;=A84))&gt;0,1,0))</f>
        <v/>
      </c>
      <c r="C84">
        <f>IF(B84=0,0,IF(SUMPRODUCT((ISNUMBER('Test 4 leap year'!$B$8:$B$17)+ISNUMBER('Test 4 leap year'!$C$8:$C$17)&gt;0)*(ISNUMBER('Test 4 leap year'!$B$8:$B$17)*('Test 4 leap year'!$B$8:$B$17=A84)+ISNUMBER('Test 4 leap year'!$C$8:$C$17)*('Test 4 leap year'!$C$8:$C$17=A84)&gt;0))&gt;0,0,1))</f>
        <v/>
      </c>
      <c r="D84">
        <f>SUM(B$2:B84)</f>
        <v/>
      </c>
      <c r="E84">
        <f>SUM(C$2:C84)</f>
        <v/>
      </c>
    </row>
    <row r="85">
      <c r="A85" s="9">
        <f>IF(ISNUMBER('Test 4 leap year'!$E$4),IF('Test 4 leap year'!$E$4+83&lt;='Test 4 leap year'!$F$4,'Test 4 leap year'!$E$4+83,""),"")</f>
        <v/>
      </c>
      <c r="B85">
        <f>IF(A85="",0,IF(SUMPRODUCT((ISNUMBER('Test 4 leap year'!$B$8:$B$17)+ISNUMBER('Test 4 leap year'!$C$8:$C$17)&gt;0)*(IF(ISNUMBER('Test 4 leap year'!$B$8:$B$17),'Test 4 leap year'!$B$8:$B$17,'Test 4 leap year'!$E$4)&lt;=A85)*(IF(ISNUMBER('Test 4 leap year'!$C$8:$C$17),'Test 4 leap year'!$C$8:$C$17,'Test 4 leap year'!$F$4)&gt;=A85))&gt;0,1,0))</f>
        <v/>
      </c>
      <c r="C85">
        <f>IF(B85=0,0,IF(SUMPRODUCT((ISNUMBER('Test 4 leap year'!$B$8:$B$17)+ISNUMBER('Test 4 leap year'!$C$8:$C$17)&gt;0)*(ISNUMBER('Test 4 leap year'!$B$8:$B$17)*('Test 4 leap year'!$B$8:$B$17=A85)+ISNUMBER('Test 4 leap year'!$C$8:$C$17)*('Test 4 leap year'!$C$8:$C$17=A85)&gt;0))&gt;0,0,1))</f>
        <v/>
      </c>
      <c r="D85">
        <f>SUM(B$2:B85)</f>
        <v/>
      </c>
      <c r="E85">
        <f>SUM(C$2:C85)</f>
        <v/>
      </c>
    </row>
    <row r="86">
      <c r="A86" s="9">
        <f>IF(ISNUMBER('Test 4 leap year'!$E$4),IF('Test 4 leap year'!$E$4+84&lt;='Test 4 leap year'!$F$4,'Test 4 leap year'!$E$4+84,""),"")</f>
        <v/>
      </c>
      <c r="B86">
        <f>IF(A86="",0,IF(SUMPRODUCT((ISNUMBER('Test 4 leap year'!$B$8:$B$17)+ISNUMBER('Test 4 leap year'!$C$8:$C$17)&gt;0)*(IF(ISNUMBER('Test 4 leap year'!$B$8:$B$17),'Test 4 leap year'!$B$8:$B$17,'Test 4 leap year'!$E$4)&lt;=A86)*(IF(ISNUMBER('Test 4 leap year'!$C$8:$C$17),'Test 4 leap year'!$C$8:$C$17,'Test 4 leap year'!$F$4)&gt;=A86))&gt;0,1,0))</f>
        <v/>
      </c>
      <c r="C86">
        <f>IF(B86=0,0,IF(SUMPRODUCT((ISNUMBER('Test 4 leap year'!$B$8:$B$17)+ISNUMBER('Test 4 leap year'!$C$8:$C$17)&gt;0)*(ISNUMBER('Test 4 leap year'!$B$8:$B$17)*('Test 4 leap year'!$B$8:$B$17=A86)+ISNUMBER('Test 4 leap year'!$C$8:$C$17)*('Test 4 leap year'!$C$8:$C$17=A86)&gt;0))&gt;0,0,1))</f>
        <v/>
      </c>
      <c r="D86">
        <f>SUM(B$2:B86)</f>
        <v/>
      </c>
      <c r="E86">
        <f>SUM(C$2:C86)</f>
        <v/>
      </c>
    </row>
    <row r="87">
      <c r="A87" s="9">
        <f>IF(ISNUMBER('Test 4 leap year'!$E$4),IF('Test 4 leap year'!$E$4+85&lt;='Test 4 leap year'!$F$4,'Test 4 leap year'!$E$4+85,""),"")</f>
        <v/>
      </c>
      <c r="B87">
        <f>IF(A87="",0,IF(SUMPRODUCT((ISNUMBER('Test 4 leap year'!$B$8:$B$17)+ISNUMBER('Test 4 leap year'!$C$8:$C$17)&gt;0)*(IF(ISNUMBER('Test 4 leap year'!$B$8:$B$17),'Test 4 leap year'!$B$8:$B$17,'Test 4 leap year'!$E$4)&lt;=A87)*(IF(ISNUMBER('Test 4 leap year'!$C$8:$C$17),'Test 4 leap year'!$C$8:$C$17,'Test 4 leap year'!$F$4)&gt;=A87))&gt;0,1,0))</f>
        <v/>
      </c>
      <c r="C87">
        <f>IF(B87=0,0,IF(SUMPRODUCT((ISNUMBER('Test 4 leap year'!$B$8:$B$17)+ISNUMBER('Test 4 leap year'!$C$8:$C$17)&gt;0)*(ISNUMBER('Test 4 leap year'!$B$8:$B$17)*('Test 4 leap year'!$B$8:$B$17=A87)+ISNUMBER('Test 4 leap year'!$C$8:$C$17)*('Test 4 leap year'!$C$8:$C$17=A87)&gt;0))&gt;0,0,1))</f>
        <v/>
      </c>
      <c r="D87">
        <f>SUM(B$2:B87)</f>
        <v/>
      </c>
      <c r="E87">
        <f>SUM(C$2:C87)</f>
        <v/>
      </c>
    </row>
    <row r="88">
      <c r="A88" s="9">
        <f>IF(ISNUMBER('Test 4 leap year'!$E$4),IF('Test 4 leap year'!$E$4+86&lt;='Test 4 leap year'!$F$4,'Test 4 leap year'!$E$4+86,""),"")</f>
        <v/>
      </c>
      <c r="B88">
        <f>IF(A88="",0,IF(SUMPRODUCT((ISNUMBER('Test 4 leap year'!$B$8:$B$17)+ISNUMBER('Test 4 leap year'!$C$8:$C$17)&gt;0)*(IF(ISNUMBER('Test 4 leap year'!$B$8:$B$17),'Test 4 leap year'!$B$8:$B$17,'Test 4 leap year'!$E$4)&lt;=A88)*(IF(ISNUMBER('Test 4 leap year'!$C$8:$C$17),'Test 4 leap year'!$C$8:$C$17,'Test 4 leap year'!$F$4)&gt;=A88))&gt;0,1,0))</f>
        <v/>
      </c>
      <c r="C88">
        <f>IF(B88=0,0,IF(SUMPRODUCT((ISNUMBER('Test 4 leap year'!$B$8:$B$17)+ISNUMBER('Test 4 leap year'!$C$8:$C$17)&gt;0)*(ISNUMBER('Test 4 leap year'!$B$8:$B$17)*('Test 4 leap year'!$B$8:$B$17=A88)+ISNUMBER('Test 4 leap year'!$C$8:$C$17)*('Test 4 leap year'!$C$8:$C$17=A88)&gt;0))&gt;0,0,1))</f>
        <v/>
      </c>
      <c r="D88">
        <f>SUM(B$2:B88)</f>
        <v/>
      </c>
      <c r="E88">
        <f>SUM(C$2:C88)</f>
        <v/>
      </c>
    </row>
    <row r="89">
      <c r="A89" s="9">
        <f>IF(ISNUMBER('Test 4 leap year'!$E$4),IF('Test 4 leap year'!$E$4+87&lt;='Test 4 leap year'!$F$4,'Test 4 leap year'!$E$4+87,""),"")</f>
        <v/>
      </c>
      <c r="B89">
        <f>IF(A89="",0,IF(SUMPRODUCT((ISNUMBER('Test 4 leap year'!$B$8:$B$17)+ISNUMBER('Test 4 leap year'!$C$8:$C$17)&gt;0)*(IF(ISNUMBER('Test 4 leap year'!$B$8:$B$17),'Test 4 leap year'!$B$8:$B$17,'Test 4 leap year'!$E$4)&lt;=A89)*(IF(ISNUMBER('Test 4 leap year'!$C$8:$C$17),'Test 4 leap year'!$C$8:$C$17,'Test 4 leap year'!$F$4)&gt;=A89))&gt;0,1,0))</f>
        <v/>
      </c>
      <c r="C89">
        <f>IF(B89=0,0,IF(SUMPRODUCT((ISNUMBER('Test 4 leap year'!$B$8:$B$17)+ISNUMBER('Test 4 leap year'!$C$8:$C$17)&gt;0)*(ISNUMBER('Test 4 leap year'!$B$8:$B$17)*('Test 4 leap year'!$B$8:$B$17=A89)+ISNUMBER('Test 4 leap year'!$C$8:$C$17)*('Test 4 leap year'!$C$8:$C$17=A89)&gt;0))&gt;0,0,1))</f>
        <v/>
      </c>
      <c r="D89">
        <f>SUM(B$2:B89)</f>
        <v/>
      </c>
      <c r="E89">
        <f>SUM(C$2:C89)</f>
        <v/>
      </c>
    </row>
    <row r="90">
      <c r="A90" s="9">
        <f>IF(ISNUMBER('Test 4 leap year'!$E$4),IF('Test 4 leap year'!$E$4+88&lt;='Test 4 leap year'!$F$4,'Test 4 leap year'!$E$4+88,""),"")</f>
        <v/>
      </c>
      <c r="B90">
        <f>IF(A90="",0,IF(SUMPRODUCT((ISNUMBER('Test 4 leap year'!$B$8:$B$17)+ISNUMBER('Test 4 leap year'!$C$8:$C$17)&gt;0)*(IF(ISNUMBER('Test 4 leap year'!$B$8:$B$17),'Test 4 leap year'!$B$8:$B$17,'Test 4 leap year'!$E$4)&lt;=A90)*(IF(ISNUMBER('Test 4 leap year'!$C$8:$C$17),'Test 4 leap year'!$C$8:$C$17,'Test 4 leap year'!$F$4)&gt;=A90))&gt;0,1,0))</f>
        <v/>
      </c>
      <c r="C90">
        <f>IF(B90=0,0,IF(SUMPRODUCT((ISNUMBER('Test 4 leap year'!$B$8:$B$17)+ISNUMBER('Test 4 leap year'!$C$8:$C$17)&gt;0)*(ISNUMBER('Test 4 leap year'!$B$8:$B$17)*('Test 4 leap year'!$B$8:$B$17=A90)+ISNUMBER('Test 4 leap year'!$C$8:$C$17)*('Test 4 leap year'!$C$8:$C$17=A90)&gt;0))&gt;0,0,1))</f>
        <v/>
      </c>
      <c r="D90">
        <f>SUM(B$2:B90)</f>
        <v/>
      </c>
      <c r="E90">
        <f>SUM(C$2:C90)</f>
        <v/>
      </c>
    </row>
    <row r="91">
      <c r="A91" s="9">
        <f>IF(ISNUMBER('Test 4 leap year'!$E$4),IF('Test 4 leap year'!$E$4+89&lt;='Test 4 leap year'!$F$4,'Test 4 leap year'!$E$4+89,""),"")</f>
        <v/>
      </c>
      <c r="B91">
        <f>IF(A91="",0,IF(SUMPRODUCT((ISNUMBER('Test 4 leap year'!$B$8:$B$17)+ISNUMBER('Test 4 leap year'!$C$8:$C$17)&gt;0)*(IF(ISNUMBER('Test 4 leap year'!$B$8:$B$17),'Test 4 leap year'!$B$8:$B$17,'Test 4 leap year'!$E$4)&lt;=A91)*(IF(ISNUMBER('Test 4 leap year'!$C$8:$C$17),'Test 4 leap year'!$C$8:$C$17,'Test 4 leap year'!$F$4)&gt;=A91))&gt;0,1,0))</f>
        <v/>
      </c>
      <c r="C91">
        <f>IF(B91=0,0,IF(SUMPRODUCT((ISNUMBER('Test 4 leap year'!$B$8:$B$17)+ISNUMBER('Test 4 leap year'!$C$8:$C$17)&gt;0)*(ISNUMBER('Test 4 leap year'!$B$8:$B$17)*('Test 4 leap year'!$B$8:$B$17=A91)+ISNUMBER('Test 4 leap year'!$C$8:$C$17)*('Test 4 leap year'!$C$8:$C$17=A91)&gt;0))&gt;0,0,1))</f>
        <v/>
      </c>
      <c r="D91">
        <f>SUM(B$2:B91)</f>
        <v/>
      </c>
      <c r="E91">
        <f>SUM(C$2:C91)</f>
        <v/>
      </c>
    </row>
    <row r="92">
      <c r="A92" s="9">
        <f>IF(ISNUMBER('Test 4 leap year'!$E$4),IF('Test 4 leap year'!$E$4+90&lt;='Test 4 leap year'!$F$4,'Test 4 leap year'!$E$4+90,""),"")</f>
        <v/>
      </c>
      <c r="B92">
        <f>IF(A92="",0,IF(SUMPRODUCT((ISNUMBER('Test 4 leap year'!$B$8:$B$17)+ISNUMBER('Test 4 leap year'!$C$8:$C$17)&gt;0)*(IF(ISNUMBER('Test 4 leap year'!$B$8:$B$17),'Test 4 leap year'!$B$8:$B$17,'Test 4 leap year'!$E$4)&lt;=A92)*(IF(ISNUMBER('Test 4 leap year'!$C$8:$C$17),'Test 4 leap year'!$C$8:$C$17,'Test 4 leap year'!$F$4)&gt;=A92))&gt;0,1,0))</f>
        <v/>
      </c>
      <c r="C92">
        <f>IF(B92=0,0,IF(SUMPRODUCT((ISNUMBER('Test 4 leap year'!$B$8:$B$17)+ISNUMBER('Test 4 leap year'!$C$8:$C$17)&gt;0)*(ISNUMBER('Test 4 leap year'!$B$8:$B$17)*('Test 4 leap year'!$B$8:$B$17=A92)+ISNUMBER('Test 4 leap year'!$C$8:$C$17)*('Test 4 leap year'!$C$8:$C$17=A92)&gt;0))&gt;0,0,1))</f>
        <v/>
      </c>
      <c r="D92">
        <f>SUM(B$2:B92)</f>
        <v/>
      </c>
      <c r="E92">
        <f>SUM(C$2:C92)</f>
        <v/>
      </c>
    </row>
    <row r="93">
      <c r="A93" s="9">
        <f>IF(ISNUMBER('Test 4 leap year'!$E$4),IF('Test 4 leap year'!$E$4+91&lt;='Test 4 leap year'!$F$4,'Test 4 leap year'!$E$4+91,""),"")</f>
        <v/>
      </c>
      <c r="B93">
        <f>IF(A93="",0,IF(SUMPRODUCT((ISNUMBER('Test 4 leap year'!$B$8:$B$17)+ISNUMBER('Test 4 leap year'!$C$8:$C$17)&gt;0)*(IF(ISNUMBER('Test 4 leap year'!$B$8:$B$17),'Test 4 leap year'!$B$8:$B$17,'Test 4 leap year'!$E$4)&lt;=A93)*(IF(ISNUMBER('Test 4 leap year'!$C$8:$C$17),'Test 4 leap year'!$C$8:$C$17,'Test 4 leap year'!$F$4)&gt;=A93))&gt;0,1,0))</f>
        <v/>
      </c>
      <c r="C93">
        <f>IF(B93=0,0,IF(SUMPRODUCT((ISNUMBER('Test 4 leap year'!$B$8:$B$17)+ISNUMBER('Test 4 leap year'!$C$8:$C$17)&gt;0)*(ISNUMBER('Test 4 leap year'!$B$8:$B$17)*('Test 4 leap year'!$B$8:$B$17=A93)+ISNUMBER('Test 4 leap year'!$C$8:$C$17)*('Test 4 leap year'!$C$8:$C$17=A93)&gt;0))&gt;0,0,1))</f>
        <v/>
      </c>
      <c r="D93">
        <f>SUM(B$2:B93)</f>
        <v/>
      </c>
      <c r="E93">
        <f>SUM(C$2:C93)</f>
        <v/>
      </c>
    </row>
    <row r="94">
      <c r="A94" s="9">
        <f>IF(ISNUMBER('Test 4 leap year'!$E$4),IF('Test 4 leap year'!$E$4+92&lt;='Test 4 leap year'!$F$4,'Test 4 leap year'!$E$4+92,""),"")</f>
        <v/>
      </c>
      <c r="B94">
        <f>IF(A94="",0,IF(SUMPRODUCT((ISNUMBER('Test 4 leap year'!$B$8:$B$17)+ISNUMBER('Test 4 leap year'!$C$8:$C$17)&gt;0)*(IF(ISNUMBER('Test 4 leap year'!$B$8:$B$17),'Test 4 leap year'!$B$8:$B$17,'Test 4 leap year'!$E$4)&lt;=A94)*(IF(ISNUMBER('Test 4 leap year'!$C$8:$C$17),'Test 4 leap year'!$C$8:$C$17,'Test 4 leap year'!$F$4)&gt;=A94))&gt;0,1,0))</f>
        <v/>
      </c>
      <c r="C94">
        <f>IF(B94=0,0,IF(SUMPRODUCT((ISNUMBER('Test 4 leap year'!$B$8:$B$17)+ISNUMBER('Test 4 leap year'!$C$8:$C$17)&gt;0)*(ISNUMBER('Test 4 leap year'!$B$8:$B$17)*('Test 4 leap year'!$B$8:$B$17=A94)+ISNUMBER('Test 4 leap year'!$C$8:$C$17)*('Test 4 leap year'!$C$8:$C$17=A94)&gt;0))&gt;0,0,1))</f>
        <v/>
      </c>
      <c r="D94">
        <f>SUM(B$2:B94)</f>
        <v/>
      </c>
      <c r="E94">
        <f>SUM(C$2:C94)</f>
        <v/>
      </c>
    </row>
    <row r="95">
      <c r="A95" s="9">
        <f>IF(ISNUMBER('Test 4 leap year'!$E$4),IF('Test 4 leap year'!$E$4+93&lt;='Test 4 leap year'!$F$4,'Test 4 leap year'!$E$4+93,""),"")</f>
        <v/>
      </c>
      <c r="B95">
        <f>IF(A95="",0,IF(SUMPRODUCT((ISNUMBER('Test 4 leap year'!$B$8:$B$17)+ISNUMBER('Test 4 leap year'!$C$8:$C$17)&gt;0)*(IF(ISNUMBER('Test 4 leap year'!$B$8:$B$17),'Test 4 leap year'!$B$8:$B$17,'Test 4 leap year'!$E$4)&lt;=A95)*(IF(ISNUMBER('Test 4 leap year'!$C$8:$C$17),'Test 4 leap year'!$C$8:$C$17,'Test 4 leap year'!$F$4)&gt;=A95))&gt;0,1,0))</f>
        <v/>
      </c>
      <c r="C95">
        <f>IF(B95=0,0,IF(SUMPRODUCT((ISNUMBER('Test 4 leap year'!$B$8:$B$17)+ISNUMBER('Test 4 leap year'!$C$8:$C$17)&gt;0)*(ISNUMBER('Test 4 leap year'!$B$8:$B$17)*('Test 4 leap year'!$B$8:$B$17=A95)+ISNUMBER('Test 4 leap year'!$C$8:$C$17)*('Test 4 leap year'!$C$8:$C$17=A95)&gt;0))&gt;0,0,1))</f>
        <v/>
      </c>
      <c r="D95">
        <f>SUM(B$2:B95)</f>
        <v/>
      </c>
      <c r="E95">
        <f>SUM(C$2:C95)</f>
        <v/>
      </c>
    </row>
    <row r="96">
      <c r="A96" s="9">
        <f>IF(ISNUMBER('Test 4 leap year'!$E$4),IF('Test 4 leap year'!$E$4+94&lt;='Test 4 leap year'!$F$4,'Test 4 leap year'!$E$4+94,""),"")</f>
        <v/>
      </c>
      <c r="B96">
        <f>IF(A96="",0,IF(SUMPRODUCT((ISNUMBER('Test 4 leap year'!$B$8:$B$17)+ISNUMBER('Test 4 leap year'!$C$8:$C$17)&gt;0)*(IF(ISNUMBER('Test 4 leap year'!$B$8:$B$17),'Test 4 leap year'!$B$8:$B$17,'Test 4 leap year'!$E$4)&lt;=A96)*(IF(ISNUMBER('Test 4 leap year'!$C$8:$C$17),'Test 4 leap year'!$C$8:$C$17,'Test 4 leap year'!$F$4)&gt;=A96))&gt;0,1,0))</f>
        <v/>
      </c>
      <c r="C96">
        <f>IF(B96=0,0,IF(SUMPRODUCT((ISNUMBER('Test 4 leap year'!$B$8:$B$17)+ISNUMBER('Test 4 leap year'!$C$8:$C$17)&gt;0)*(ISNUMBER('Test 4 leap year'!$B$8:$B$17)*('Test 4 leap year'!$B$8:$B$17=A96)+ISNUMBER('Test 4 leap year'!$C$8:$C$17)*('Test 4 leap year'!$C$8:$C$17=A96)&gt;0))&gt;0,0,1))</f>
        <v/>
      </c>
      <c r="D96">
        <f>SUM(B$2:B96)</f>
        <v/>
      </c>
      <c r="E96">
        <f>SUM(C$2:C96)</f>
        <v/>
      </c>
    </row>
    <row r="97">
      <c r="A97" s="9">
        <f>IF(ISNUMBER('Test 4 leap year'!$E$4),IF('Test 4 leap year'!$E$4+95&lt;='Test 4 leap year'!$F$4,'Test 4 leap year'!$E$4+95,""),"")</f>
        <v/>
      </c>
      <c r="B97">
        <f>IF(A97="",0,IF(SUMPRODUCT((ISNUMBER('Test 4 leap year'!$B$8:$B$17)+ISNUMBER('Test 4 leap year'!$C$8:$C$17)&gt;0)*(IF(ISNUMBER('Test 4 leap year'!$B$8:$B$17),'Test 4 leap year'!$B$8:$B$17,'Test 4 leap year'!$E$4)&lt;=A97)*(IF(ISNUMBER('Test 4 leap year'!$C$8:$C$17),'Test 4 leap year'!$C$8:$C$17,'Test 4 leap year'!$F$4)&gt;=A97))&gt;0,1,0))</f>
        <v/>
      </c>
      <c r="C97">
        <f>IF(B97=0,0,IF(SUMPRODUCT((ISNUMBER('Test 4 leap year'!$B$8:$B$17)+ISNUMBER('Test 4 leap year'!$C$8:$C$17)&gt;0)*(ISNUMBER('Test 4 leap year'!$B$8:$B$17)*('Test 4 leap year'!$B$8:$B$17=A97)+ISNUMBER('Test 4 leap year'!$C$8:$C$17)*('Test 4 leap year'!$C$8:$C$17=A97)&gt;0))&gt;0,0,1))</f>
        <v/>
      </c>
      <c r="D97">
        <f>SUM(B$2:B97)</f>
        <v/>
      </c>
      <c r="E97">
        <f>SUM(C$2:C97)</f>
        <v/>
      </c>
    </row>
    <row r="98">
      <c r="A98" s="9">
        <f>IF(ISNUMBER('Test 4 leap year'!$E$4),IF('Test 4 leap year'!$E$4+96&lt;='Test 4 leap year'!$F$4,'Test 4 leap year'!$E$4+96,""),"")</f>
        <v/>
      </c>
      <c r="B98">
        <f>IF(A98="",0,IF(SUMPRODUCT((ISNUMBER('Test 4 leap year'!$B$8:$B$17)+ISNUMBER('Test 4 leap year'!$C$8:$C$17)&gt;0)*(IF(ISNUMBER('Test 4 leap year'!$B$8:$B$17),'Test 4 leap year'!$B$8:$B$17,'Test 4 leap year'!$E$4)&lt;=A98)*(IF(ISNUMBER('Test 4 leap year'!$C$8:$C$17),'Test 4 leap year'!$C$8:$C$17,'Test 4 leap year'!$F$4)&gt;=A98))&gt;0,1,0))</f>
        <v/>
      </c>
      <c r="C98">
        <f>IF(B98=0,0,IF(SUMPRODUCT((ISNUMBER('Test 4 leap year'!$B$8:$B$17)+ISNUMBER('Test 4 leap year'!$C$8:$C$17)&gt;0)*(ISNUMBER('Test 4 leap year'!$B$8:$B$17)*('Test 4 leap year'!$B$8:$B$17=A98)+ISNUMBER('Test 4 leap year'!$C$8:$C$17)*('Test 4 leap year'!$C$8:$C$17=A98)&gt;0))&gt;0,0,1))</f>
        <v/>
      </c>
      <c r="D98">
        <f>SUM(B$2:B98)</f>
        <v/>
      </c>
      <c r="E98">
        <f>SUM(C$2:C98)</f>
        <v/>
      </c>
    </row>
    <row r="99">
      <c r="A99" s="9">
        <f>IF(ISNUMBER('Test 4 leap year'!$E$4),IF('Test 4 leap year'!$E$4+97&lt;='Test 4 leap year'!$F$4,'Test 4 leap year'!$E$4+97,""),"")</f>
        <v/>
      </c>
      <c r="B99">
        <f>IF(A99="",0,IF(SUMPRODUCT((ISNUMBER('Test 4 leap year'!$B$8:$B$17)+ISNUMBER('Test 4 leap year'!$C$8:$C$17)&gt;0)*(IF(ISNUMBER('Test 4 leap year'!$B$8:$B$17),'Test 4 leap year'!$B$8:$B$17,'Test 4 leap year'!$E$4)&lt;=A99)*(IF(ISNUMBER('Test 4 leap year'!$C$8:$C$17),'Test 4 leap year'!$C$8:$C$17,'Test 4 leap year'!$F$4)&gt;=A99))&gt;0,1,0))</f>
        <v/>
      </c>
      <c r="C99">
        <f>IF(B99=0,0,IF(SUMPRODUCT((ISNUMBER('Test 4 leap year'!$B$8:$B$17)+ISNUMBER('Test 4 leap year'!$C$8:$C$17)&gt;0)*(ISNUMBER('Test 4 leap year'!$B$8:$B$17)*('Test 4 leap year'!$B$8:$B$17=A99)+ISNUMBER('Test 4 leap year'!$C$8:$C$17)*('Test 4 leap year'!$C$8:$C$17=A99)&gt;0))&gt;0,0,1))</f>
        <v/>
      </c>
      <c r="D99">
        <f>SUM(B$2:B99)</f>
        <v/>
      </c>
      <c r="E99">
        <f>SUM(C$2:C99)</f>
        <v/>
      </c>
    </row>
    <row r="100">
      <c r="A100" s="9">
        <f>IF(ISNUMBER('Test 4 leap year'!$E$4),IF('Test 4 leap year'!$E$4+98&lt;='Test 4 leap year'!$F$4,'Test 4 leap year'!$E$4+98,""),"")</f>
        <v/>
      </c>
      <c r="B100">
        <f>IF(A100="",0,IF(SUMPRODUCT((ISNUMBER('Test 4 leap year'!$B$8:$B$17)+ISNUMBER('Test 4 leap year'!$C$8:$C$17)&gt;0)*(IF(ISNUMBER('Test 4 leap year'!$B$8:$B$17),'Test 4 leap year'!$B$8:$B$17,'Test 4 leap year'!$E$4)&lt;=A100)*(IF(ISNUMBER('Test 4 leap year'!$C$8:$C$17),'Test 4 leap year'!$C$8:$C$17,'Test 4 leap year'!$F$4)&gt;=A100))&gt;0,1,0))</f>
        <v/>
      </c>
      <c r="C100">
        <f>IF(B100=0,0,IF(SUMPRODUCT((ISNUMBER('Test 4 leap year'!$B$8:$B$17)+ISNUMBER('Test 4 leap year'!$C$8:$C$17)&gt;0)*(ISNUMBER('Test 4 leap year'!$B$8:$B$17)*('Test 4 leap year'!$B$8:$B$17=A100)+ISNUMBER('Test 4 leap year'!$C$8:$C$17)*('Test 4 leap year'!$C$8:$C$17=A100)&gt;0))&gt;0,0,1))</f>
        <v/>
      </c>
      <c r="D100">
        <f>SUM(B$2:B100)</f>
        <v/>
      </c>
      <c r="E100">
        <f>SUM(C$2:C100)</f>
        <v/>
      </c>
    </row>
    <row r="101">
      <c r="A101" s="9">
        <f>IF(ISNUMBER('Test 4 leap year'!$E$4),IF('Test 4 leap year'!$E$4+99&lt;='Test 4 leap year'!$F$4,'Test 4 leap year'!$E$4+99,""),"")</f>
        <v/>
      </c>
      <c r="B101">
        <f>IF(A101="",0,IF(SUMPRODUCT((ISNUMBER('Test 4 leap year'!$B$8:$B$17)+ISNUMBER('Test 4 leap year'!$C$8:$C$17)&gt;0)*(IF(ISNUMBER('Test 4 leap year'!$B$8:$B$17),'Test 4 leap year'!$B$8:$B$17,'Test 4 leap year'!$E$4)&lt;=A101)*(IF(ISNUMBER('Test 4 leap year'!$C$8:$C$17),'Test 4 leap year'!$C$8:$C$17,'Test 4 leap year'!$F$4)&gt;=A101))&gt;0,1,0))</f>
        <v/>
      </c>
      <c r="C101">
        <f>IF(B101=0,0,IF(SUMPRODUCT((ISNUMBER('Test 4 leap year'!$B$8:$B$17)+ISNUMBER('Test 4 leap year'!$C$8:$C$17)&gt;0)*(ISNUMBER('Test 4 leap year'!$B$8:$B$17)*('Test 4 leap year'!$B$8:$B$17=A101)+ISNUMBER('Test 4 leap year'!$C$8:$C$17)*('Test 4 leap year'!$C$8:$C$17=A101)&gt;0))&gt;0,0,1))</f>
        <v/>
      </c>
      <c r="D101">
        <f>SUM(B$2:B101)</f>
        <v/>
      </c>
      <c r="E101">
        <f>SUM(C$2:C101)</f>
        <v/>
      </c>
    </row>
    <row r="102">
      <c r="A102" s="9">
        <f>IF(ISNUMBER('Test 4 leap year'!$E$4),IF('Test 4 leap year'!$E$4+100&lt;='Test 4 leap year'!$F$4,'Test 4 leap year'!$E$4+100,""),"")</f>
        <v/>
      </c>
      <c r="B102">
        <f>IF(A102="",0,IF(SUMPRODUCT((ISNUMBER('Test 4 leap year'!$B$8:$B$17)+ISNUMBER('Test 4 leap year'!$C$8:$C$17)&gt;0)*(IF(ISNUMBER('Test 4 leap year'!$B$8:$B$17),'Test 4 leap year'!$B$8:$B$17,'Test 4 leap year'!$E$4)&lt;=A102)*(IF(ISNUMBER('Test 4 leap year'!$C$8:$C$17),'Test 4 leap year'!$C$8:$C$17,'Test 4 leap year'!$F$4)&gt;=A102))&gt;0,1,0))</f>
        <v/>
      </c>
      <c r="C102">
        <f>IF(B102=0,0,IF(SUMPRODUCT((ISNUMBER('Test 4 leap year'!$B$8:$B$17)+ISNUMBER('Test 4 leap year'!$C$8:$C$17)&gt;0)*(ISNUMBER('Test 4 leap year'!$B$8:$B$17)*('Test 4 leap year'!$B$8:$B$17=A102)+ISNUMBER('Test 4 leap year'!$C$8:$C$17)*('Test 4 leap year'!$C$8:$C$17=A102)&gt;0))&gt;0,0,1))</f>
        <v/>
      </c>
      <c r="D102">
        <f>SUM(B$2:B102)</f>
        <v/>
      </c>
      <c r="E102">
        <f>SUM(C$2:C102)</f>
        <v/>
      </c>
    </row>
    <row r="103">
      <c r="A103" s="9">
        <f>IF(ISNUMBER('Test 4 leap year'!$E$4),IF('Test 4 leap year'!$E$4+101&lt;='Test 4 leap year'!$F$4,'Test 4 leap year'!$E$4+101,""),"")</f>
        <v/>
      </c>
      <c r="B103">
        <f>IF(A103="",0,IF(SUMPRODUCT((ISNUMBER('Test 4 leap year'!$B$8:$B$17)+ISNUMBER('Test 4 leap year'!$C$8:$C$17)&gt;0)*(IF(ISNUMBER('Test 4 leap year'!$B$8:$B$17),'Test 4 leap year'!$B$8:$B$17,'Test 4 leap year'!$E$4)&lt;=A103)*(IF(ISNUMBER('Test 4 leap year'!$C$8:$C$17),'Test 4 leap year'!$C$8:$C$17,'Test 4 leap year'!$F$4)&gt;=A103))&gt;0,1,0))</f>
        <v/>
      </c>
      <c r="C103">
        <f>IF(B103=0,0,IF(SUMPRODUCT((ISNUMBER('Test 4 leap year'!$B$8:$B$17)+ISNUMBER('Test 4 leap year'!$C$8:$C$17)&gt;0)*(ISNUMBER('Test 4 leap year'!$B$8:$B$17)*('Test 4 leap year'!$B$8:$B$17=A103)+ISNUMBER('Test 4 leap year'!$C$8:$C$17)*('Test 4 leap year'!$C$8:$C$17=A103)&gt;0))&gt;0,0,1))</f>
        <v/>
      </c>
      <c r="D103">
        <f>SUM(B$2:B103)</f>
        <v/>
      </c>
      <c r="E103">
        <f>SUM(C$2:C103)</f>
        <v/>
      </c>
    </row>
    <row r="104">
      <c r="A104" s="9">
        <f>IF(ISNUMBER('Test 4 leap year'!$E$4),IF('Test 4 leap year'!$E$4+102&lt;='Test 4 leap year'!$F$4,'Test 4 leap year'!$E$4+102,""),"")</f>
        <v/>
      </c>
      <c r="B104">
        <f>IF(A104="",0,IF(SUMPRODUCT((ISNUMBER('Test 4 leap year'!$B$8:$B$17)+ISNUMBER('Test 4 leap year'!$C$8:$C$17)&gt;0)*(IF(ISNUMBER('Test 4 leap year'!$B$8:$B$17),'Test 4 leap year'!$B$8:$B$17,'Test 4 leap year'!$E$4)&lt;=A104)*(IF(ISNUMBER('Test 4 leap year'!$C$8:$C$17),'Test 4 leap year'!$C$8:$C$17,'Test 4 leap year'!$F$4)&gt;=A104))&gt;0,1,0))</f>
        <v/>
      </c>
      <c r="C104">
        <f>IF(B104=0,0,IF(SUMPRODUCT((ISNUMBER('Test 4 leap year'!$B$8:$B$17)+ISNUMBER('Test 4 leap year'!$C$8:$C$17)&gt;0)*(ISNUMBER('Test 4 leap year'!$B$8:$B$17)*('Test 4 leap year'!$B$8:$B$17=A104)+ISNUMBER('Test 4 leap year'!$C$8:$C$17)*('Test 4 leap year'!$C$8:$C$17=A104)&gt;0))&gt;0,0,1))</f>
        <v/>
      </c>
      <c r="D104">
        <f>SUM(B$2:B104)</f>
        <v/>
      </c>
      <c r="E104">
        <f>SUM(C$2:C104)</f>
        <v/>
      </c>
    </row>
    <row r="105">
      <c r="A105" s="9">
        <f>IF(ISNUMBER('Test 4 leap year'!$E$4),IF('Test 4 leap year'!$E$4+103&lt;='Test 4 leap year'!$F$4,'Test 4 leap year'!$E$4+103,""),"")</f>
        <v/>
      </c>
      <c r="B105">
        <f>IF(A105="",0,IF(SUMPRODUCT((ISNUMBER('Test 4 leap year'!$B$8:$B$17)+ISNUMBER('Test 4 leap year'!$C$8:$C$17)&gt;0)*(IF(ISNUMBER('Test 4 leap year'!$B$8:$B$17),'Test 4 leap year'!$B$8:$B$17,'Test 4 leap year'!$E$4)&lt;=A105)*(IF(ISNUMBER('Test 4 leap year'!$C$8:$C$17),'Test 4 leap year'!$C$8:$C$17,'Test 4 leap year'!$F$4)&gt;=A105))&gt;0,1,0))</f>
        <v/>
      </c>
      <c r="C105">
        <f>IF(B105=0,0,IF(SUMPRODUCT((ISNUMBER('Test 4 leap year'!$B$8:$B$17)+ISNUMBER('Test 4 leap year'!$C$8:$C$17)&gt;0)*(ISNUMBER('Test 4 leap year'!$B$8:$B$17)*('Test 4 leap year'!$B$8:$B$17=A105)+ISNUMBER('Test 4 leap year'!$C$8:$C$17)*('Test 4 leap year'!$C$8:$C$17=A105)&gt;0))&gt;0,0,1))</f>
        <v/>
      </c>
      <c r="D105">
        <f>SUM(B$2:B105)</f>
        <v/>
      </c>
      <c r="E105">
        <f>SUM(C$2:C105)</f>
        <v/>
      </c>
    </row>
    <row r="106">
      <c r="A106" s="9">
        <f>IF(ISNUMBER('Test 4 leap year'!$E$4),IF('Test 4 leap year'!$E$4+104&lt;='Test 4 leap year'!$F$4,'Test 4 leap year'!$E$4+104,""),"")</f>
        <v/>
      </c>
      <c r="B106">
        <f>IF(A106="",0,IF(SUMPRODUCT((ISNUMBER('Test 4 leap year'!$B$8:$B$17)+ISNUMBER('Test 4 leap year'!$C$8:$C$17)&gt;0)*(IF(ISNUMBER('Test 4 leap year'!$B$8:$B$17),'Test 4 leap year'!$B$8:$B$17,'Test 4 leap year'!$E$4)&lt;=A106)*(IF(ISNUMBER('Test 4 leap year'!$C$8:$C$17),'Test 4 leap year'!$C$8:$C$17,'Test 4 leap year'!$F$4)&gt;=A106))&gt;0,1,0))</f>
        <v/>
      </c>
      <c r="C106">
        <f>IF(B106=0,0,IF(SUMPRODUCT((ISNUMBER('Test 4 leap year'!$B$8:$B$17)+ISNUMBER('Test 4 leap year'!$C$8:$C$17)&gt;0)*(ISNUMBER('Test 4 leap year'!$B$8:$B$17)*('Test 4 leap year'!$B$8:$B$17=A106)+ISNUMBER('Test 4 leap year'!$C$8:$C$17)*('Test 4 leap year'!$C$8:$C$17=A106)&gt;0))&gt;0,0,1))</f>
        <v/>
      </c>
      <c r="D106">
        <f>SUM(B$2:B106)</f>
        <v/>
      </c>
      <c r="E106">
        <f>SUM(C$2:C106)</f>
        <v/>
      </c>
    </row>
    <row r="107">
      <c r="A107" s="9">
        <f>IF(ISNUMBER('Test 4 leap year'!$E$4),IF('Test 4 leap year'!$E$4+105&lt;='Test 4 leap year'!$F$4,'Test 4 leap year'!$E$4+105,""),"")</f>
        <v/>
      </c>
      <c r="B107">
        <f>IF(A107="",0,IF(SUMPRODUCT((ISNUMBER('Test 4 leap year'!$B$8:$B$17)+ISNUMBER('Test 4 leap year'!$C$8:$C$17)&gt;0)*(IF(ISNUMBER('Test 4 leap year'!$B$8:$B$17),'Test 4 leap year'!$B$8:$B$17,'Test 4 leap year'!$E$4)&lt;=A107)*(IF(ISNUMBER('Test 4 leap year'!$C$8:$C$17),'Test 4 leap year'!$C$8:$C$17,'Test 4 leap year'!$F$4)&gt;=A107))&gt;0,1,0))</f>
        <v/>
      </c>
      <c r="C107">
        <f>IF(B107=0,0,IF(SUMPRODUCT((ISNUMBER('Test 4 leap year'!$B$8:$B$17)+ISNUMBER('Test 4 leap year'!$C$8:$C$17)&gt;0)*(ISNUMBER('Test 4 leap year'!$B$8:$B$17)*('Test 4 leap year'!$B$8:$B$17=A107)+ISNUMBER('Test 4 leap year'!$C$8:$C$17)*('Test 4 leap year'!$C$8:$C$17=A107)&gt;0))&gt;0,0,1))</f>
        <v/>
      </c>
      <c r="D107">
        <f>SUM(B$2:B107)</f>
        <v/>
      </c>
      <c r="E107">
        <f>SUM(C$2:C107)</f>
        <v/>
      </c>
    </row>
    <row r="108">
      <c r="A108" s="9">
        <f>IF(ISNUMBER('Test 4 leap year'!$E$4),IF('Test 4 leap year'!$E$4+106&lt;='Test 4 leap year'!$F$4,'Test 4 leap year'!$E$4+106,""),"")</f>
        <v/>
      </c>
      <c r="B108">
        <f>IF(A108="",0,IF(SUMPRODUCT((ISNUMBER('Test 4 leap year'!$B$8:$B$17)+ISNUMBER('Test 4 leap year'!$C$8:$C$17)&gt;0)*(IF(ISNUMBER('Test 4 leap year'!$B$8:$B$17),'Test 4 leap year'!$B$8:$B$17,'Test 4 leap year'!$E$4)&lt;=A108)*(IF(ISNUMBER('Test 4 leap year'!$C$8:$C$17),'Test 4 leap year'!$C$8:$C$17,'Test 4 leap year'!$F$4)&gt;=A108))&gt;0,1,0))</f>
        <v/>
      </c>
      <c r="C108">
        <f>IF(B108=0,0,IF(SUMPRODUCT((ISNUMBER('Test 4 leap year'!$B$8:$B$17)+ISNUMBER('Test 4 leap year'!$C$8:$C$17)&gt;0)*(ISNUMBER('Test 4 leap year'!$B$8:$B$17)*('Test 4 leap year'!$B$8:$B$17=A108)+ISNUMBER('Test 4 leap year'!$C$8:$C$17)*('Test 4 leap year'!$C$8:$C$17=A108)&gt;0))&gt;0,0,1))</f>
        <v/>
      </c>
      <c r="D108">
        <f>SUM(B$2:B108)</f>
        <v/>
      </c>
      <c r="E108">
        <f>SUM(C$2:C108)</f>
        <v/>
      </c>
    </row>
    <row r="109">
      <c r="A109" s="9">
        <f>IF(ISNUMBER('Test 4 leap year'!$E$4),IF('Test 4 leap year'!$E$4+107&lt;='Test 4 leap year'!$F$4,'Test 4 leap year'!$E$4+107,""),"")</f>
        <v/>
      </c>
      <c r="B109">
        <f>IF(A109="",0,IF(SUMPRODUCT((ISNUMBER('Test 4 leap year'!$B$8:$B$17)+ISNUMBER('Test 4 leap year'!$C$8:$C$17)&gt;0)*(IF(ISNUMBER('Test 4 leap year'!$B$8:$B$17),'Test 4 leap year'!$B$8:$B$17,'Test 4 leap year'!$E$4)&lt;=A109)*(IF(ISNUMBER('Test 4 leap year'!$C$8:$C$17),'Test 4 leap year'!$C$8:$C$17,'Test 4 leap year'!$F$4)&gt;=A109))&gt;0,1,0))</f>
        <v/>
      </c>
      <c r="C109">
        <f>IF(B109=0,0,IF(SUMPRODUCT((ISNUMBER('Test 4 leap year'!$B$8:$B$17)+ISNUMBER('Test 4 leap year'!$C$8:$C$17)&gt;0)*(ISNUMBER('Test 4 leap year'!$B$8:$B$17)*('Test 4 leap year'!$B$8:$B$17=A109)+ISNUMBER('Test 4 leap year'!$C$8:$C$17)*('Test 4 leap year'!$C$8:$C$17=A109)&gt;0))&gt;0,0,1))</f>
        <v/>
      </c>
      <c r="D109">
        <f>SUM(B$2:B109)</f>
        <v/>
      </c>
      <c r="E109">
        <f>SUM(C$2:C109)</f>
        <v/>
      </c>
    </row>
    <row r="110">
      <c r="A110" s="9">
        <f>IF(ISNUMBER('Test 4 leap year'!$E$4),IF('Test 4 leap year'!$E$4+108&lt;='Test 4 leap year'!$F$4,'Test 4 leap year'!$E$4+108,""),"")</f>
        <v/>
      </c>
      <c r="B110">
        <f>IF(A110="",0,IF(SUMPRODUCT((ISNUMBER('Test 4 leap year'!$B$8:$B$17)+ISNUMBER('Test 4 leap year'!$C$8:$C$17)&gt;0)*(IF(ISNUMBER('Test 4 leap year'!$B$8:$B$17),'Test 4 leap year'!$B$8:$B$17,'Test 4 leap year'!$E$4)&lt;=A110)*(IF(ISNUMBER('Test 4 leap year'!$C$8:$C$17),'Test 4 leap year'!$C$8:$C$17,'Test 4 leap year'!$F$4)&gt;=A110))&gt;0,1,0))</f>
        <v/>
      </c>
      <c r="C110">
        <f>IF(B110=0,0,IF(SUMPRODUCT((ISNUMBER('Test 4 leap year'!$B$8:$B$17)+ISNUMBER('Test 4 leap year'!$C$8:$C$17)&gt;0)*(ISNUMBER('Test 4 leap year'!$B$8:$B$17)*('Test 4 leap year'!$B$8:$B$17=A110)+ISNUMBER('Test 4 leap year'!$C$8:$C$17)*('Test 4 leap year'!$C$8:$C$17=A110)&gt;0))&gt;0,0,1))</f>
        <v/>
      </c>
      <c r="D110">
        <f>SUM(B$2:B110)</f>
        <v/>
      </c>
      <c r="E110">
        <f>SUM(C$2:C110)</f>
        <v/>
      </c>
    </row>
    <row r="111">
      <c r="A111" s="9">
        <f>IF(ISNUMBER('Test 4 leap year'!$E$4),IF('Test 4 leap year'!$E$4+109&lt;='Test 4 leap year'!$F$4,'Test 4 leap year'!$E$4+109,""),"")</f>
        <v/>
      </c>
      <c r="B111">
        <f>IF(A111="",0,IF(SUMPRODUCT((ISNUMBER('Test 4 leap year'!$B$8:$B$17)+ISNUMBER('Test 4 leap year'!$C$8:$C$17)&gt;0)*(IF(ISNUMBER('Test 4 leap year'!$B$8:$B$17),'Test 4 leap year'!$B$8:$B$17,'Test 4 leap year'!$E$4)&lt;=A111)*(IF(ISNUMBER('Test 4 leap year'!$C$8:$C$17),'Test 4 leap year'!$C$8:$C$17,'Test 4 leap year'!$F$4)&gt;=A111))&gt;0,1,0))</f>
        <v/>
      </c>
      <c r="C111">
        <f>IF(B111=0,0,IF(SUMPRODUCT((ISNUMBER('Test 4 leap year'!$B$8:$B$17)+ISNUMBER('Test 4 leap year'!$C$8:$C$17)&gt;0)*(ISNUMBER('Test 4 leap year'!$B$8:$B$17)*('Test 4 leap year'!$B$8:$B$17=A111)+ISNUMBER('Test 4 leap year'!$C$8:$C$17)*('Test 4 leap year'!$C$8:$C$17=A111)&gt;0))&gt;0,0,1))</f>
        <v/>
      </c>
      <c r="D111">
        <f>SUM(B$2:B111)</f>
        <v/>
      </c>
      <c r="E111">
        <f>SUM(C$2:C111)</f>
        <v/>
      </c>
    </row>
    <row r="112">
      <c r="A112" s="9">
        <f>IF(ISNUMBER('Test 4 leap year'!$E$4),IF('Test 4 leap year'!$E$4+110&lt;='Test 4 leap year'!$F$4,'Test 4 leap year'!$E$4+110,""),"")</f>
        <v/>
      </c>
      <c r="B112">
        <f>IF(A112="",0,IF(SUMPRODUCT((ISNUMBER('Test 4 leap year'!$B$8:$B$17)+ISNUMBER('Test 4 leap year'!$C$8:$C$17)&gt;0)*(IF(ISNUMBER('Test 4 leap year'!$B$8:$B$17),'Test 4 leap year'!$B$8:$B$17,'Test 4 leap year'!$E$4)&lt;=A112)*(IF(ISNUMBER('Test 4 leap year'!$C$8:$C$17),'Test 4 leap year'!$C$8:$C$17,'Test 4 leap year'!$F$4)&gt;=A112))&gt;0,1,0))</f>
        <v/>
      </c>
      <c r="C112">
        <f>IF(B112=0,0,IF(SUMPRODUCT((ISNUMBER('Test 4 leap year'!$B$8:$B$17)+ISNUMBER('Test 4 leap year'!$C$8:$C$17)&gt;0)*(ISNUMBER('Test 4 leap year'!$B$8:$B$17)*('Test 4 leap year'!$B$8:$B$17=A112)+ISNUMBER('Test 4 leap year'!$C$8:$C$17)*('Test 4 leap year'!$C$8:$C$17=A112)&gt;0))&gt;0,0,1))</f>
        <v/>
      </c>
      <c r="D112">
        <f>SUM(B$2:B112)</f>
        <v/>
      </c>
      <c r="E112">
        <f>SUM(C$2:C112)</f>
        <v/>
      </c>
    </row>
    <row r="113">
      <c r="A113" s="9">
        <f>IF(ISNUMBER('Test 4 leap year'!$E$4),IF('Test 4 leap year'!$E$4+111&lt;='Test 4 leap year'!$F$4,'Test 4 leap year'!$E$4+111,""),"")</f>
        <v/>
      </c>
      <c r="B113">
        <f>IF(A113="",0,IF(SUMPRODUCT((ISNUMBER('Test 4 leap year'!$B$8:$B$17)+ISNUMBER('Test 4 leap year'!$C$8:$C$17)&gt;0)*(IF(ISNUMBER('Test 4 leap year'!$B$8:$B$17),'Test 4 leap year'!$B$8:$B$17,'Test 4 leap year'!$E$4)&lt;=A113)*(IF(ISNUMBER('Test 4 leap year'!$C$8:$C$17),'Test 4 leap year'!$C$8:$C$17,'Test 4 leap year'!$F$4)&gt;=A113))&gt;0,1,0))</f>
        <v/>
      </c>
      <c r="C113">
        <f>IF(B113=0,0,IF(SUMPRODUCT((ISNUMBER('Test 4 leap year'!$B$8:$B$17)+ISNUMBER('Test 4 leap year'!$C$8:$C$17)&gt;0)*(ISNUMBER('Test 4 leap year'!$B$8:$B$17)*('Test 4 leap year'!$B$8:$B$17=A113)+ISNUMBER('Test 4 leap year'!$C$8:$C$17)*('Test 4 leap year'!$C$8:$C$17=A113)&gt;0))&gt;0,0,1))</f>
        <v/>
      </c>
      <c r="D113">
        <f>SUM(B$2:B113)</f>
        <v/>
      </c>
      <c r="E113">
        <f>SUM(C$2:C113)</f>
        <v/>
      </c>
    </row>
    <row r="114">
      <c r="A114" s="9">
        <f>IF(ISNUMBER('Test 4 leap year'!$E$4),IF('Test 4 leap year'!$E$4+112&lt;='Test 4 leap year'!$F$4,'Test 4 leap year'!$E$4+112,""),"")</f>
        <v/>
      </c>
      <c r="B114">
        <f>IF(A114="",0,IF(SUMPRODUCT((ISNUMBER('Test 4 leap year'!$B$8:$B$17)+ISNUMBER('Test 4 leap year'!$C$8:$C$17)&gt;0)*(IF(ISNUMBER('Test 4 leap year'!$B$8:$B$17),'Test 4 leap year'!$B$8:$B$17,'Test 4 leap year'!$E$4)&lt;=A114)*(IF(ISNUMBER('Test 4 leap year'!$C$8:$C$17),'Test 4 leap year'!$C$8:$C$17,'Test 4 leap year'!$F$4)&gt;=A114))&gt;0,1,0))</f>
        <v/>
      </c>
      <c r="C114">
        <f>IF(B114=0,0,IF(SUMPRODUCT((ISNUMBER('Test 4 leap year'!$B$8:$B$17)+ISNUMBER('Test 4 leap year'!$C$8:$C$17)&gt;0)*(ISNUMBER('Test 4 leap year'!$B$8:$B$17)*('Test 4 leap year'!$B$8:$B$17=A114)+ISNUMBER('Test 4 leap year'!$C$8:$C$17)*('Test 4 leap year'!$C$8:$C$17=A114)&gt;0))&gt;0,0,1))</f>
        <v/>
      </c>
      <c r="D114">
        <f>SUM(B$2:B114)</f>
        <v/>
      </c>
      <c r="E114">
        <f>SUM(C$2:C114)</f>
        <v/>
      </c>
    </row>
    <row r="115">
      <c r="A115" s="9">
        <f>IF(ISNUMBER('Test 4 leap year'!$E$4),IF('Test 4 leap year'!$E$4+113&lt;='Test 4 leap year'!$F$4,'Test 4 leap year'!$E$4+113,""),"")</f>
        <v/>
      </c>
      <c r="B115">
        <f>IF(A115="",0,IF(SUMPRODUCT((ISNUMBER('Test 4 leap year'!$B$8:$B$17)+ISNUMBER('Test 4 leap year'!$C$8:$C$17)&gt;0)*(IF(ISNUMBER('Test 4 leap year'!$B$8:$B$17),'Test 4 leap year'!$B$8:$B$17,'Test 4 leap year'!$E$4)&lt;=A115)*(IF(ISNUMBER('Test 4 leap year'!$C$8:$C$17),'Test 4 leap year'!$C$8:$C$17,'Test 4 leap year'!$F$4)&gt;=A115))&gt;0,1,0))</f>
        <v/>
      </c>
      <c r="C115">
        <f>IF(B115=0,0,IF(SUMPRODUCT((ISNUMBER('Test 4 leap year'!$B$8:$B$17)+ISNUMBER('Test 4 leap year'!$C$8:$C$17)&gt;0)*(ISNUMBER('Test 4 leap year'!$B$8:$B$17)*('Test 4 leap year'!$B$8:$B$17=A115)+ISNUMBER('Test 4 leap year'!$C$8:$C$17)*('Test 4 leap year'!$C$8:$C$17=A115)&gt;0))&gt;0,0,1))</f>
        <v/>
      </c>
      <c r="D115">
        <f>SUM(B$2:B115)</f>
        <v/>
      </c>
      <c r="E115">
        <f>SUM(C$2:C115)</f>
        <v/>
      </c>
    </row>
    <row r="116">
      <c r="A116" s="9">
        <f>IF(ISNUMBER('Test 4 leap year'!$E$4),IF('Test 4 leap year'!$E$4+114&lt;='Test 4 leap year'!$F$4,'Test 4 leap year'!$E$4+114,""),"")</f>
        <v/>
      </c>
      <c r="B116">
        <f>IF(A116="",0,IF(SUMPRODUCT((ISNUMBER('Test 4 leap year'!$B$8:$B$17)+ISNUMBER('Test 4 leap year'!$C$8:$C$17)&gt;0)*(IF(ISNUMBER('Test 4 leap year'!$B$8:$B$17),'Test 4 leap year'!$B$8:$B$17,'Test 4 leap year'!$E$4)&lt;=A116)*(IF(ISNUMBER('Test 4 leap year'!$C$8:$C$17),'Test 4 leap year'!$C$8:$C$17,'Test 4 leap year'!$F$4)&gt;=A116))&gt;0,1,0))</f>
        <v/>
      </c>
      <c r="C116">
        <f>IF(B116=0,0,IF(SUMPRODUCT((ISNUMBER('Test 4 leap year'!$B$8:$B$17)+ISNUMBER('Test 4 leap year'!$C$8:$C$17)&gt;0)*(ISNUMBER('Test 4 leap year'!$B$8:$B$17)*('Test 4 leap year'!$B$8:$B$17=A116)+ISNUMBER('Test 4 leap year'!$C$8:$C$17)*('Test 4 leap year'!$C$8:$C$17=A116)&gt;0))&gt;0,0,1))</f>
        <v/>
      </c>
      <c r="D116">
        <f>SUM(B$2:B116)</f>
        <v/>
      </c>
      <c r="E116">
        <f>SUM(C$2:C116)</f>
        <v/>
      </c>
    </row>
    <row r="117">
      <c r="A117" s="9">
        <f>IF(ISNUMBER('Test 4 leap year'!$E$4),IF('Test 4 leap year'!$E$4+115&lt;='Test 4 leap year'!$F$4,'Test 4 leap year'!$E$4+115,""),"")</f>
        <v/>
      </c>
      <c r="B117">
        <f>IF(A117="",0,IF(SUMPRODUCT((ISNUMBER('Test 4 leap year'!$B$8:$B$17)+ISNUMBER('Test 4 leap year'!$C$8:$C$17)&gt;0)*(IF(ISNUMBER('Test 4 leap year'!$B$8:$B$17),'Test 4 leap year'!$B$8:$B$17,'Test 4 leap year'!$E$4)&lt;=A117)*(IF(ISNUMBER('Test 4 leap year'!$C$8:$C$17),'Test 4 leap year'!$C$8:$C$17,'Test 4 leap year'!$F$4)&gt;=A117))&gt;0,1,0))</f>
        <v/>
      </c>
      <c r="C117">
        <f>IF(B117=0,0,IF(SUMPRODUCT((ISNUMBER('Test 4 leap year'!$B$8:$B$17)+ISNUMBER('Test 4 leap year'!$C$8:$C$17)&gt;0)*(ISNUMBER('Test 4 leap year'!$B$8:$B$17)*('Test 4 leap year'!$B$8:$B$17=A117)+ISNUMBER('Test 4 leap year'!$C$8:$C$17)*('Test 4 leap year'!$C$8:$C$17=A117)&gt;0))&gt;0,0,1))</f>
        <v/>
      </c>
      <c r="D117">
        <f>SUM(B$2:B117)</f>
        <v/>
      </c>
      <c r="E117">
        <f>SUM(C$2:C117)</f>
        <v/>
      </c>
    </row>
    <row r="118">
      <c r="A118" s="9">
        <f>IF(ISNUMBER('Test 4 leap year'!$E$4),IF('Test 4 leap year'!$E$4+116&lt;='Test 4 leap year'!$F$4,'Test 4 leap year'!$E$4+116,""),"")</f>
        <v/>
      </c>
      <c r="B118">
        <f>IF(A118="",0,IF(SUMPRODUCT((ISNUMBER('Test 4 leap year'!$B$8:$B$17)+ISNUMBER('Test 4 leap year'!$C$8:$C$17)&gt;0)*(IF(ISNUMBER('Test 4 leap year'!$B$8:$B$17),'Test 4 leap year'!$B$8:$B$17,'Test 4 leap year'!$E$4)&lt;=A118)*(IF(ISNUMBER('Test 4 leap year'!$C$8:$C$17),'Test 4 leap year'!$C$8:$C$17,'Test 4 leap year'!$F$4)&gt;=A118))&gt;0,1,0))</f>
        <v/>
      </c>
      <c r="C118">
        <f>IF(B118=0,0,IF(SUMPRODUCT((ISNUMBER('Test 4 leap year'!$B$8:$B$17)+ISNUMBER('Test 4 leap year'!$C$8:$C$17)&gt;0)*(ISNUMBER('Test 4 leap year'!$B$8:$B$17)*('Test 4 leap year'!$B$8:$B$17=A118)+ISNUMBER('Test 4 leap year'!$C$8:$C$17)*('Test 4 leap year'!$C$8:$C$17=A118)&gt;0))&gt;0,0,1))</f>
        <v/>
      </c>
      <c r="D118">
        <f>SUM(B$2:B118)</f>
        <v/>
      </c>
      <c r="E118">
        <f>SUM(C$2:C118)</f>
        <v/>
      </c>
    </row>
    <row r="119">
      <c r="A119" s="9">
        <f>IF(ISNUMBER('Test 4 leap year'!$E$4),IF('Test 4 leap year'!$E$4+117&lt;='Test 4 leap year'!$F$4,'Test 4 leap year'!$E$4+117,""),"")</f>
        <v/>
      </c>
      <c r="B119">
        <f>IF(A119="",0,IF(SUMPRODUCT((ISNUMBER('Test 4 leap year'!$B$8:$B$17)+ISNUMBER('Test 4 leap year'!$C$8:$C$17)&gt;0)*(IF(ISNUMBER('Test 4 leap year'!$B$8:$B$17),'Test 4 leap year'!$B$8:$B$17,'Test 4 leap year'!$E$4)&lt;=A119)*(IF(ISNUMBER('Test 4 leap year'!$C$8:$C$17),'Test 4 leap year'!$C$8:$C$17,'Test 4 leap year'!$F$4)&gt;=A119))&gt;0,1,0))</f>
        <v/>
      </c>
      <c r="C119">
        <f>IF(B119=0,0,IF(SUMPRODUCT((ISNUMBER('Test 4 leap year'!$B$8:$B$17)+ISNUMBER('Test 4 leap year'!$C$8:$C$17)&gt;0)*(ISNUMBER('Test 4 leap year'!$B$8:$B$17)*('Test 4 leap year'!$B$8:$B$17=A119)+ISNUMBER('Test 4 leap year'!$C$8:$C$17)*('Test 4 leap year'!$C$8:$C$17=A119)&gt;0))&gt;0,0,1))</f>
        <v/>
      </c>
      <c r="D119">
        <f>SUM(B$2:B119)</f>
        <v/>
      </c>
      <c r="E119">
        <f>SUM(C$2:C119)</f>
        <v/>
      </c>
    </row>
    <row r="120">
      <c r="A120" s="9">
        <f>IF(ISNUMBER('Test 4 leap year'!$E$4),IF('Test 4 leap year'!$E$4+118&lt;='Test 4 leap year'!$F$4,'Test 4 leap year'!$E$4+118,""),"")</f>
        <v/>
      </c>
      <c r="B120">
        <f>IF(A120="",0,IF(SUMPRODUCT((ISNUMBER('Test 4 leap year'!$B$8:$B$17)+ISNUMBER('Test 4 leap year'!$C$8:$C$17)&gt;0)*(IF(ISNUMBER('Test 4 leap year'!$B$8:$B$17),'Test 4 leap year'!$B$8:$B$17,'Test 4 leap year'!$E$4)&lt;=A120)*(IF(ISNUMBER('Test 4 leap year'!$C$8:$C$17),'Test 4 leap year'!$C$8:$C$17,'Test 4 leap year'!$F$4)&gt;=A120))&gt;0,1,0))</f>
        <v/>
      </c>
      <c r="C120">
        <f>IF(B120=0,0,IF(SUMPRODUCT((ISNUMBER('Test 4 leap year'!$B$8:$B$17)+ISNUMBER('Test 4 leap year'!$C$8:$C$17)&gt;0)*(ISNUMBER('Test 4 leap year'!$B$8:$B$17)*('Test 4 leap year'!$B$8:$B$17=A120)+ISNUMBER('Test 4 leap year'!$C$8:$C$17)*('Test 4 leap year'!$C$8:$C$17=A120)&gt;0))&gt;0,0,1))</f>
        <v/>
      </c>
      <c r="D120">
        <f>SUM(B$2:B120)</f>
        <v/>
      </c>
      <c r="E120">
        <f>SUM(C$2:C120)</f>
        <v/>
      </c>
    </row>
    <row r="121">
      <c r="A121" s="9">
        <f>IF(ISNUMBER('Test 4 leap year'!$E$4),IF('Test 4 leap year'!$E$4+119&lt;='Test 4 leap year'!$F$4,'Test 4 leap year'!$E$4+119,""),"")</f>
        <v/>
      </c>
      <c r="B121">
        <f>IF(A121="",0,IF(SUMPRODUCT((ISNUMBER('Test 4 leap year'!$B$8:$B$17)+ISNUMBER('Test 4 leap year'!$C$8:$C$17)&gt;0)*(IF(ISNUMBER('Test 4 leap year'!$B$8:$B$17),'Test 4 leap year'!$B$8:$B$17,'Test 4 leap year'!$E$4)&lt;=A121)*(IF(ISNUMBER('Test 4 leap year'!$C$8:$C$17),'Test 4 leap year'!$C$8:$C$17,'Test 4 leap year'!$F$4)&gt;=A121))&gt;0,1,0))</f>
        <v/>
      </c>
      <c r="C121">
        <f>IF(B121=0,0,IF(SUMPRODUCT((ISNUMBER('Test 4 leap year'!$B$8:$B$17)+ISNUMBER('Test 4 leap year'!$C$8:$C$17)&gt;0)*(ISNUMBER('Test 4 leap year'!$B$8:$B$17)*('Test 4 leap year'!$B$8:$B$17=A121)+ISNUMBER('Test 4 leap year'!$C$8:$C$17)*('Test 4 leap year'!$C$8:$C$17=A121)&gt;0))&gt;0,0,1))</f>
        <v/>
      </c>
      <c r="D121">
        <f>SUM(B$2:B121)</f>
        <v/>
      </c>
      <c r="E121">
        <f>SUM(C$2:C121)</f>
        <v/>
      </c>
    </row>
    <row r="122">
      <c r="A122" s="9">
        <f>IF(ISNUMBER('Test 4 leap year'!$E$4),IF('Test 4 leap year'!$E$4+120&lt;='Test 4 leap year'!$F$4,'Test 4 leap year'!$E$4+120,""),"")</f>
        <v/>
      </c>
      <c r="B122">
        <f>IF(A122="",0,IF(SUMPRODUCT((ISNUMBER('Test 4 leap year'!$B$8:$B$17)+ISNUMBER('Test 4 leap year'!$C$8:$C$17)&gt;0)*(IF(ISNUMBER('Test 4 leap year'!$B$8:$B$17),'Test 4 leap year'!$B$8:$B$17,'Test 4 leap year'!$E$4)&lt;=A122)*(IF(ISNUMBER('Test 4 leap year'!$C$8:$C$17),'Test 4 leap year'!$C$8:$C$17,'Test 4 leap year'!$F$4)&gt;=A122))&gt;0,1,0))</f>
        <v/>
      </c>
      <c r="C122">
        <f>IF(B122=0,0,IF(SUMPRODUCT((ISNUMBER('Test 4 leap year'!$B$8:$B$17)+ISNUMBER('Test 4 leap year'!$C$8:$C$17)&gt;0)*(ISNUMBER('Test 4 leap year'!$B$8:$B$17)*('Test 4 leap year'!$B$8:$B$17=A122)+ISNUMBER('Test 4 leap year'!$C$8:$C$17)*('Test 4 leap year'!$C$8:$C$17=A122)&gt;0))&gt;0,0,1))</f>
        <v/>
      </c>
      <c r="D122">
        <f>SUM(B$2:B122)</f>
        <v/>
      </c>
      <c r="E122">
        <f>SUM(C$2:C122)</f>
        <v/>
      </c>
    </row>
    <row r="123">
      <c r="A123" s="9">
        <f>IF(ISNUMBER('Test 4 leap year'!$E$4),IF('Test 4 leap year'!$E$4+121&lt;='Test 4 leap year'!$F$4,'Test 4 leap year'!$E$4+121,""),"")</f>
        <v/>
      </c>
      <c r="B123">
        <f>IF(A123="",0,IF(SUMPRODUCT((ISNUMBER('Test 4 leap year'!$B$8:$B$17)+ISNUMBER('Test 4 leap year'!$C$8:$C$17)&gt;0)*(IF(ISNUMBER('Test 4 leap year'!$B$8:$B$17),'Test 4 leap year'!$B$8:$B$17,'Test 4 leap year'!$E$4)&lt;=A123)*(IF(ISNUMBER('Test 4 leap year'!$C$8:$C$17),'Test 4 leap year'!$C$8:$C$17,'Test 4 leap year'!$F$4)&gt;=A123))&gt;0,1,0))</f>
        <v/>
      </c>
      <c r="C123">
        <f>IF(B123=0,0,IF(SUMPRODUCT((ISNUMBER('Test 4 leap year'!$B$8:$B$17)+ISNUMBER('Test 4 leap year'!$C$8:$C$17)&gt;0)*(ISNUMBER('Test 4 leap year'!$B$8:$B$17)*('Test 4 leap year'!$B$8:$B$17=A123)+ISNUMBER('Test 4 leap year'!$C$8:$C$17)*('Test 4 leap year'!$C$8:$C$17=A123)&gt;0))&gt;0,0,1))</f>
        <v/>
      </c>
      <c r="D123">
        <f>SUM(B$2:B123)</f>
        <v/>
      </c>
      <c r="E123">
        <f>SUM(C$2:C123)</f>
        <v/>
      </c>
    </row>
    <row r="124">
      <c r="A124" s="9">
        <f>IF(ISNUMBER('Test 4 leap year'!$E$4),IF('Test 4 leap year'!$E$4+122&lt;='Test 4 leap year'!$F$4,'Test 4 leap year'!$E$4+122,""),"")</f>
        <v/>
      </c>
      <c r="B124">
        <f>IF(A124="",0,IF(SUMPRODUCT((ISNUMBER('Test 4 leap year'!$B$8:$B$17)+ISNUMBER('Test 4 leap year'!$C$8:$C$17)&gt;0)*(IF(ISNUMBER('Test 4 leap year'!$B$8:$B$17),'Test 4 leap year'!$B$8:$B$17,'Test 4 leap year'!$E$4)&lt;=A124)*(IF(ISNUMBER('Test 4 leap year'!$C$8:$C$17),'Test 4 leap year'!$C$8:$C$17,'Test 4 leap year'!$F$4)&gt;=A124))&gt;0,1,0))</f>
        <v/>
      </c>
      <c r="C124">
        <f>IF(B124=0,0,IF(SUMPRODUCT((ISNUMBER('Test 4 leap year'!$B$8:$B$17)+ISNUMBER('Test 4 leap year'!$C$8:$C$17)&gt;0)*(ISNUMBER('Test 4 leap year'!$B$8:$B$17)*('Test 4 leap year'!$B$8:$B$17=A124)+ISNUMBER('Test 4 leap year'!$C$8:$C$17)*('Test 4 leap year'!$C$8:$C$17=A124)&gt;0))&gt;0,0,1))</f>
        <v/>
      </c>
      <c r="D124">
        <f>SUM(B$2:B124)</f>
        <v/>
      </c>
      <c r="E124">
        <f>SUM(C$2:C124)</f>
        <v/>
      </c>
    </row>
    <row r="125">
      <c r="A125" s="9">
        <f>IF(ISNUMBER('Test 4 leap year'!$E$4),IF('Test 4 leap year'!$E$4+123&lt;='Test 4 leap year'!$F$4,'Test 4 leap year'!$E$4+123,""),"")</f>
        <v/>
      </c>
      <c r="B125">
        <f>IF(A125="",0,IF(SUMPRODUCT((ISNUMBER('Test 4 leap year'!$B$8:$B$17)+ISNUMBER('Test 4 leap year'!$C$8:$C$17)&gt;0)*(IF(ISNUMBER('Test 4 leap year'!$B$8:$B$17),'Test 4 leap year'!$B$8:$B$17,'Test 4 leap year'!$E$4)&lt;=A125)*(IF(ISNUMBER('Test 4 leap year'!$C$8:$C$17),'Test 4 leap year'!$C$8:$C$17,'Test 4 leap year'!$F$4)&gt;=A125))&gt;0,1,0))</f>
        <v/>
      </c>
      <c r="C125">
        <f>IF(B125=0,0,IF(SUMPRODUCT((ISNUMBER('Test 4 leap year'!$B$8:$B$17)+ISNUMBER('Test 4 leap year'!$C$8:$C$17)&gt;0)*(ISNUMBER('Test 4 leap year'!$B$8:$B$17)*('Test 4 leap year'!$B$8:$B$17=A125)+ISNUMBER('Test 4 leap year'!$C$8:$C$17)*('Test 4 leap year'!$C$8:$C$17=A125)&gt;0))&gt;0,0,1))</f>
        <v/>
      </c>
      <c r="D125">
        <f>SUM(B$2:B125)</f>
        <v/>
      </c>
      <c r="E125">
        <f>SUM(C$2:C125)</f>
        <v/>
      </c>
    </row>
    <row r="126">
      <c r="A126" s="9">
        <f>IF(ISNUMBER('Test 4 leap year'!$E$4),IF('Test 4 leap year'!$E$4+124&lt;='Test 4 leap year'!$F$4,'Test 4 leap year'!$E$4+124,""),"")</f>
        <v/>
      </c>
      <c r="B126">
        <f>IF(A126="",0,IF(SUMPRODUCT((ISNUMBER('Test 4 leap year'!$B$8:$B$17)+ISNUMBER('Test 4 leap year'!$C$8:$C$17)&gt;0)*(IF(ISNUMBER('Test 4 leap year'!$B$8:$B$17),'Test 4 leap year'!$B$8:$B$17,'Test 4 leap year'!$E$4)&lt;=A126)*(IF(ISNUMBER('Test 4 leap year'!$C$8:$C$17),'Test 4 leap year'!$C$8:$C$17,'Test 4 leap year'!$F$4)&gt;=A126))&gt;0,1,0))</f>
        <v/>
      </c>
      <c r="C126">
        <f>IF(B126=0,0,IF(SUMPRODUCT((ISNUMBER('Test 4 leap year'!$B$8:$B$17)+ISNUMBER('Test 4 leap year'!$C$8:$C$17)&gt;0)*(ISNUMBER('Test 4 leap year'!$B$8:$B$17)*('Test 4 leap year'!$B$8:$B$17=A126)+ISNUMBER('Test 4 leap year'!$C$8:$C$17)*('Test 4 leap year'!$C$8:$C$17=A126)&gt;0))&gt;0,0,1))</f>
        <v/>
      </c>
      <c r="D126">
        <f>SUM(B$2:B126)</f>
        <v/>
      </c>
      <c r="E126">
        <f>SUM(C$2:C126)</f>
        <v/>
      </c>
    </row>
    <row r="127">
      <c r="A127" s="9">
        <f>IF(ISNUMBER('Test 4 leap year'!$E$4),IF('Test 4 leap year'!$E$4+125&lt;='Test 4 leap year'!$F$4,'Test 4 leap year'!$E$4+125,""),"")</f>
        <v/>
      </c>
      <c r="B127">
        <f>IF(A127="",0,IF(SUMPRODUCT((ISNUMBER('Test 4 leap year'!$B$8:$B$17)+ISNUMBER('Test 4 leap year'!$C$8:$C$17)&gt;0)*(IF(ISNUMBER('Test 4 leap year'!$B$8:$B$17),'Test 4 leap year'!$B$8:$B$17,'Test 4 leap year'!$E$4)&lt;=A127)*(IF(ISNUMBER('Test 4 leap year'!$C$8:$C$17),'Test 4 leap year'!$C$8:$C$17,'Test 4 leap year'!$F$4)&gt;=A127))&gt;0,1,0))</f>
        <v/>
      </c>
      <c r="C127">
        <f>IF(B127=0,0,IF(SUMPRODUCT((ISNUMBER('Test 4 leap year'!$B$8:$B$17)+ISNUMBER('Test 4 leap year'!$C$8:$C$17)&gt;0)*(ISNUMBER('Test 4 leap year'!$B$8:$B$17)*('Test 4 leap year'!$B$8:$B$17=A127)+ISNUMBER('Test 4 leap year'!$C$8:$C$17)*('Test 4 leap year'!$C$8:$C$17=A127)&gt;0))&gt;0,0,1))</f>
        <v/>
      </c>
      <c r="D127">
        <f>SUM(B$2:B127)</f>
        <v/>
      </c>
      <c r="E127">
        <f>SUM(C$2:C127)</f>
        <v/>
      </c>
    </row>
    <row r="128">
      <c r="A128" s="9">
        <f>IF(ISNUMBER('Test 4 leap year'!$E$4),IF('Test 4 leap year'!$E$4+126&lt;='Test 4 leap year'!$F$4,'Test 4 leap year'!$E$4+126,""),"")</f>
        <v/>
      </c>
      <c r="B128">
        <f>IF(A128="",0,IF(SUMPRODUCT((ISNUMBER('Test 4 leap year'!$B$8:$B$17)+ISNUMBER('Test 4 leap year'!$C$8:$C$17)&gt;0)*(IF(ISNUMBER('Test 4 leap year'!$B$8:$B$17),'Test 4 leap year'!$B$8:$B$17,'Test 4 leap year'!$E$4)&lt;=A128)*(IF(ISNUMBER('Test 4 leap year'!$C$8:$C$17),'Test 4 leap year'!$C$8:$C$17,'Test 4 leap year'!$F$4)&gt;=A128))&gt;0,1,0))</f>
        <v/>
      </c>
      <c r="C128">
        <f>IF(B128=0,0,IF(SUMPRODUCT((ISNUMBER('Test 4 leap year'!$B$8:$B$17)+ISNUMBER('Test 4 leap year'!$C$8:$C$17)&gt;0)*(ISNUMBER('Test 4 leap year'!$B$8:$B$17)*('Test 4 leap year'!$B$8:$B$17=A128)+ISNUMBER('Test 4 leap year'!$C$8:$C$17)*('Test 4 leap year'!$C$8:$C$17=A128)&gt;0))&gt;0,0,1))</f>
        <v/>
      </c>
      <c r="D128">
        <f>SUM(B$2:B128)</f>
        <v/>
      </c>
      <c r="E128">
        <f>SUM(C$2:C128)</f>
        <v/>
      </c>
    </row>
    <row r="129">
      <c r="A129" s="9">
        <f>IF(ISNUMBER('Test 4 leap year'!$E$4),IF('Test 4 leap year'!$E$4+127&lt;='Test 4 leap year'!$F$4,'Test 4 leap year'!$E$4+127,""),"")</f>
        <v/>
      </c>
      <c r="B129">
        <f>IF(A129="",0,IF(SUMPRODUCT((ISNUMBER('Test 4 leap year'!$B$8:$B$17)+ISNUMBER('Test 4 leap year'!$C$8:$C$17)&gt;0)*(IF(ISNUMBER('Test 4 leap year'!$B$8:$B$17),'Test 4 leap year'!$B$8:$B$17,'Test 4 leap year'!$E$4)&lt;=A129)*(IF(ISNUMBER('Test 4 leap year'!$C$8:$C$17),'Test 4 leap year'!$C$8:$C$17,'Test 4 leap year'!$F$4)&gt;=A129))&gt;0,1,0))</f>
        <v/>
      </c>
      <c r="C129">
        <f>IF(B129=0,0,IF(SUMPRODUCT((ISNUMBER('Test 4 leap year'!$B$8:$B$17)+ISNUMBER('Test 4 leap year'!$C$8:$C$17)&gt;0)*(ISNUMBER('Test 4 leap year'!$B$8:$B$17)*('Test 4 leap year'!$B$8:$B$17=A129)+ISNUMBER('Test 4 leap year'!$C$8:$C$17)*('Test 4 leap year'!$C$8:$C$17=A129)&gt;0))&gt;0,0,1))</f>
        <v/>
      </c>
      <c r="D129">
        <f>SUM(B$2:B129)</f>
        <v/>
      </c>
      <c r="E129">
        <f>SUM(C$2:C129)</f>
        <v/>
      </c>
    </row>
    <row r="130">
      <c r="A130" s="9">
        <f>IF(ISNUMBER('Test 4 leap year'!$E$4),IF('Test 4 leap year'!$E$4+128&lt;='Test 4 leap year'!$F$4,'Test 4 leap year'!$E$4+128,""),"")</f>
        <v/>
      </c>
      <c r="B130">
        <f>IF(A130="",0,IF(SUMPRODUCT((ISNUMBER('Test 4 leap year'!$B$8:$B$17)+ISNUMBER('Test 4 leap year'!$C$8:$C$17)&gt;0)*(IF(ISNUMBER('Test 4 leap year'!$B$8:$B$17),'Test 4 leap year'!$B$8:$B$17,'Test 4 leap year'!$E$4)&lt;=A130)*(IF(ISNUMBER('Test 4 leap year'!$C$8:$C$17),'Test 4 leap year'!$C$8:$C$17,'Test 4 leap year'!$F$4)&gt;=A130))&gt;0,1,0))</f>
        <v/>
      </c>
      <c r="C130">
        <f>IF(B130=0,0,IF(SUMPRODUCT((ISNUMBER('Test 4 leap year'!$B$8:$B$17)+ISNUMBER('Test 4 leap year'!$C$8:$C$17)&gt;0)*(ISNUMBER('Test 4 leap year'!$B$8:$B$17)*('Test 4 leap year'!$B$8:$B$17=A130)+ISNUMBER('Test 4 leap year'!$C$8:$C$17)*('Test 4 leap year'!$C$8:$C$17=A130)&gt;0))&gt;0,0,1))</f>
        <v/>
      </c>
      <c r="D130">
        <f>SUM(B$2:B130)</f>
        <v/>
      </c>
      <c r="E130">
        <f>SUM(C$2:C130)</f>
        <v/>
      </c>
    </row>
    <row r="131">
      <c r="A131" s="9">
        <f>IF(ISNUMBER('Test 4 leap year'!$E$4),IF('Test 4 leap year'!$E$4+129&lt;='Test 4 leap year'!$F$4,'Test 4 leap year'!$E$4+129,""),"")</f>
        <v/>
      </c>
      <c r="B131">
        <f>IF(A131="",0,IF(SUMPRODUCT((ISNUMBER('Test 4 leap year'!$B$8:$B$17)+ISNUMBER('Test 4 leap year'!$C$8:$C$17)&gt;0)*(IF(ISNUMBER('Test 4 leap year'!$B$8:$B$17),'Test 4 leap year'!$B$8:$B$17,'Test 4 leap year'!$E$4)&lt;=A131)*(IF(ISNUMBER('Test 4 leap year'!$C$8:$C$17),'Test 4 leap year'!$C$8:$C$17,'Test 4 leap year'!$F$4)&gt;=A131))&gt;0,1,0))</f>
        <v/>
      </c>
      <c r="C131">
        <f>IF(B131=0,0,IF(SUMPRODUCT((ISNUMBER('Test 4 leap year'!$B$8:$B$17)+ISNUMBER('Test 4 leap year'!$C$8:$C$17)&gt;0)*(ISNUMBER('Test 4 leap year'!$B$8:$B$17)*('Test 4 leap year'!$B$8:$B$17=A131)+ISNUMBER('Test 4 leap year'!$C$8:$C$17)*('Test 4 leap year'!$C$8:$C$17=A131)&gt;0))&gt;0,0,1))</f>
        <v/>
      </c>
      <c r="D131">
        <f>SUM(B$2:B131)</f>
        <v/>
      </c>
      <c r="E131">
        <f>SUM(C$2:C131)</f>
        <v/>
      </c>
    </row>
    <row r="132">
      <c r="A132" s="9">
        <f>IF(ISNUMBER('Test 4 leap year'!$E$4),IF('Test 4 leap year'!$E$4+130&lt;='Test 4 leap year'!$F$4,'Test 4 leap year'!$E$4+130,""),"")</f>
        <v/>
      </c>
      <c r="B132">
        <f>IF(A132="",0,IF(SUMPRODUCT((ISNUMBER('Test 4 leap year'!$B$8:$B$17)+ISNUMBER('Test 4 leap year'!$C$8:$C$17)&gt;0)*(IF(ISNUMBER('Test 4 leap year'!$B$8:$B$17),'Test 4 leap year'!$B$8:$B$17,'Test 4 leap year'!$E$4)&lt;=A132)*(IF(ISNUMBER('Test 4 leap year'!$C$8:$C$17),'Test 4 leap year'!$C$8:$C$17,'Test 4 leap year'!$F$4)&gt;=A132))&gt;0,1,0))</f>
        <v/>
      </c>
      <c r="C132">
        <f>IF(B132=0,0,IF(SUMPRODUCT((ISNUMBER('Test 4 leap year'!$B$8:$B$17)+ISNUMBER('Test 4 leap year'!$C$8:$C$17)&gt;0)*(ISNUMBER('Test 4 leap year'!$B$8:$B$17)*('Test 4 leap year'!$B$8:$B$17=A132)+ISNUMBER('Test 4 leap year'!$C$8:$C$17)*('Test 4 leap year'!$C$8:$C$17=A132)&gt;0))&gt;0,0,1))</f>
        <v/>
      </c>
      <c r="D132">
        <f>SUM(B$2:B132)</f>
        <v/>
      </c>
      <c r="E132">
        <f>SUM(C$2:C132)</f>
        <v/>
      </c>
    </row>
    <row r="133">
      <c r="A133" s="9">
        <f>IF(ISNUMBER('Test 4 leap year'!$E$4),IF('Test 4 leap year'!$E$4+131&lt;='Test 4 leap year'!$F$4,'Test 4 leap year'!$E$4+131,""),"")</f>
        <v/>
      </c>
      <c r="B133">
        <f>IF(A133="",0,IF(SUMPRODUCT((ISNUMBER('Test 4 leap year'!$B$8:$B$17)+ISNUMBER('Test 4 leap year'!$C$8:$C$17)&gt;0)*(IF(ISNUMBER('Test 4 leap year'!$B$8:$B$17),'Test 4 leap year'!$B$8:$B$17,'Test 4 leap year'!$E$4)&lt;=A133)*(IF(ISNUMBER('Test 4 leap year'!$C$8:$C$17),'Test 4 leap year'!$C$8:$C$17,'Test 4 leap year'!$F$4)&gt;=A133))&gt;0,1,0))</f>
        <v/>
      </c>
      <c r="C133">
        <f>IF(B133=0,0,IF(SUMPRODUCT((ISNUMBER('Test 4 leap year'!$B$8:$B$17)+ISNUMBER('Test 4 leap year'!$C$8:$C$17)&gt;0)*(ISNUMBER('Test 4 leap year'!$B$8:$B$17)*('Test 4 leap year'!$B$8:$B$17=A133)+ISNUMBER('Test 4 leap year'!$C$8:$C$17)*('Test 4 leap year'!$C$8:$C$17=A133)&gt;0))&gt;0,0,1))</f>
        <v/>
      </c>
      <c r="D133">
        <f>SUM(B$2:B133)</f>
        <v/>
      </c>
      <c r="E133">
        <f>SUM(C$2:C133)</f>
        <v/>
      </c>
    </row>
    <row r="134">
      <c r="A134" s="9">
        <f>IF(ISNUMBER('Test 4 leap year'!$E$4),IF('Test 4 leap year'!$E$4+132&lt;='Test 4 leap year'!$F$4,'Test 4 leap year'!$E$4+132,""),"")</f>
        <v/>
      </c>
      <c r="B134">
        <f>IF(A134="",0,IF(SUMPRODUCT((ISNUMBER('Test 4 leap year'!$B$8:$B$17)+ISNUMBER('Test 4 leap year'!$C$8:$C$17)&gt;0)*(IF(ISNUMBER('Test 4 leap year'!$B$8:$B$17),'Test 4 leap year'!$B$8:$B$17,'Test 4 leap year'!$E$4)&lt;=A134)*(IF(ISNUMBER('Test 4 leap year'!$C$8:$C$17),'Test 4 leap year'!$C$8:$C$17,'Test 4 leap year'!$F$4)&gt;=A134))&gt;0,1,0))</f>
        <v/>
      </c>
      <c r="C134">
        <f>IF(B134=0,0,IF(SUMPRODUCT((ISNUMBER('Test 4 leap year'!$B$8:$B$17)+ISNUMBER('Test 4 leap year'!$C$8:$C$17)&gt;0)*(ISNUMBER('Test 4 leap year'!$B$8:$B$17)*('Test 4 leap year'!$B$8:$B$17=A134)+ISNUMBER('Test 4 leap year'!$C$8:$C$17)*('Test 4 leap year'!$C$8:$C$17=A134)&gt;0))&gt;0,0,1))</f>
        <v/>
      </c>
      <c r="D134">
        <f>SUM(B$2:B134)</f>
        <v/>
      </c>
      <c r="E134">
        <f>SUM(C$2:C134)</f>
        <v/>
      </c>
    </row>
    <row r="135">
      <c r="A135" s="9">
        <f>IF(ISNUMBER('Test 4 leap year'!$E$4),IF('Test 4 leap year'!$E$4+133&lt;='Test 4 leap year'!$F$4,'Test 4 leap year'!$E$4+133,""),"")</f>
        <v/>
      </c>
      <c r="B135">
        <f>IF(A135="",0,IF(SUMPRODUCT((ISNUMBER('Test 4 leap year'!$B$8:$B$17)+ISNUMBER('Test 4 leap year'!$C$8:$C$17)&gt;0)*(IF(ISNUMBER('Test 4 leap year'!$B$8:$B$17),'Test 4 leap year'!$B$8:$B$17,'Test 4 leap year'!$E$4)&lt;=A135)*(IF(ISNUMBER('Test 4 leap year'!$C$8:$C$17),'Test 4 leap year'!$C$8:$C$17,'Test 4 leap year'!$F$4)&gt;=A135))&gt;0,1,0))</f>
        <v/>
      </c>
      <c r="C135">
        <f>IF(B135=0,0,IF(SUMPRODUCT((ISNUMBER('Test 4 leap year'!$B$8:$B$17)+ISNUMBER('Test 4 leap year'!$C$8:$C$17)&gt;0)*(ISNUMBER('Test 4 leap year'!$B$8:$B$17)*('Test 4 leap year'!$B$8:$B$17=A135)+ISNUMBER('Test 4 leap year'!$C$8:$C$17)*('Test 4 leap year'!$C$8:$C$17=A135)&gt;0))&gt;0,0,1))</f>
        <v/>
      </c>
      <c r="D135">
        <f>SUM(B$2:B135)</f>
        <v/>
      </c>
      <c r="E135">
        <f>SUM(C$2:C135)</f>
        <v/>
      </c>
    </row>
    <row r="136">
      <c r="A136" s="9">
        <f>IF(ISNUMBER('Test 4 leap year'!$E$4),IF('Test 4 leap year'!$E$4+134&lt;='Test 4 leap year'!$F$4,'Test 4 leap year'!$E$4+134,""),"")</f>
        <v/>
      </c>
      <c r="B136">
        <f>IF(A136="",0,IF(SUMPRODUCT((ISNUMBER('Test 4 leap year'!$B$8:$B$17)+ISNUMBER('Test 4 leap year'!$C$8:$C$17)&gt;0)*(IF(ISNUMBER('Test 4 leap year'!$B$8:$B$17),'Test 4 leap year'!$B$8:$B$17,'Test 4 leap year'!$E$4)&lt;=A136)*(IF(ISNUMBER('Test 4 leap year'!$C$8:$C$17),'Test 4 leap year'!$C$8:$C$17,'Test 4 leap year'!$F$4)&gt;=A136))&gt;0,1,0))</f>
        <v/>
      </c>
      <c r="C136">
        <f>IF(B136=0,0,IF(SUMPRODUCT((ISNUMBER('Test 4 leap year'!$B$8:$B$17)+ISNUMBER('Test 4 leap year'!$C$8:$C$17)&gt;0)*(ISNUMBER('Test 4 leap year'!$B$8:$B$17)*('Test 4 leap year'!$B$8:$B$17=A136)+ISNUMBER('Test 4 leap year'!$C$8:$C$17)*('Test 4 leap year'!$C$8:$C$17=A136)&gt;0))&gt;0,0,1))</f>
        <v/>
      </c>
      <c r="D136">
        <f>SUM(B$2:B136)</f>
        <v/>
      </c>
      <c r="E136">
        <f>SUM(C$2:C136)</f>
        <v/>
      </c>
    </row>
    <row r="137">
      <c r="A137" s="9">
        <f>IF(ISNUMBER('Test 4 leap year'!$E$4),IF('Test 4 leap year'!$E$4+135&lt;='Test 4 leap year'!$F$4,'Test 4 leap year'!$E$4+135,""),"")</f>
        <v/>
      </c>
      <c r="B137">
        <f>IF(A137="",0,IF(SUMPRODUCT((ISNUMBER('Test 4 leap year'!$B$8:$B$17)+ISNUMBER('Test 4 leap year'!$C$8:$C$17)&gt;0)*(IF(ISNUMBER('Test 4 leap year'!$B$8:$B$17),'Test 4 leap year'!$B$8:$B$17,'Test 4 leap year'!$E$4)&lt;=A137)*(IF(ISNUMBER('Test 4 leap year'!$C$8:$C$17),'Test 4 leap year'!$C$8:$C$17,'Test 4 leap year'!$F$4)&gt;=A137))&gt;0,1,0))</f>
        <v/>
      </c>
      <c r="C137">
        <f>IF(B137=0,0,IF(SUMPRODUCT((ISNUMBER('Test 4 leap year'!$B$8:$B$17)+ISNUMBER('Test 4 leap year'!$C$8:$C$17)&gt;0)*(ISNUMBER('Test 4 leap year'!$B$8:$B$17)*('Test 4 leap year'!$B$8:$B$17=A137)+ISNUMBER('Test 4 leap year'!$C$8:$C$17)*('Test 4 leap year'!$C$8:$C$17=A137)&gt;0))&gt;0,0,1))</f>
        <v/>
      </c>
      <c r="D137">
        <f>SUM(B$2:B137)</f>
        <v/>
      </c>
      <c r="E137">
        <f>SUM(C$2:C137)</f>
        <v/>
      </c>
    </row>
    <row r="138">
      <c r="A138" s="9">
        <f>IF(ISNUMBER('Test 4 leap year'!$E$4),IF('Test 4 leap year'!$E$4+136&lt;='Test 4 leap year'!$F$4,'Test 4 leap year'!$E$4+136,""),"")</f>
        <v/>
      </c>
      <c r="B138">
        <f>IF(A138="",0,IF(SUMPRODUCT((ISNUMBER('Test 4 leap year'!$B$8:$B$17)+ISNUMBER('Test 4 leap year'!$C$8:$C$17)&gt;0)*(IF(ISNUMBER('Test 4 leap year'!$B$8:$B$17),'Test 4 leap year'!$B$8:$B$17,'Test 4 leap year'!$E$4)&lt;=A138)*(IF(ISNUMBER('Test 4 leap year'!$C$8:$C$17),'Test 4 leap year'!$C$8:$C$17,'Test 4 leap year'!$F$4)&gt;=A138))&gt;0,1,0))</f>
        <v/>
      </c>
      <c r="C138">
        <f>IF(B138=0,0,IF(SUMPRODUCT((ISNUMBER('Test 4 leap year'!$B$8:$B$17)+ISNUMBER('Test 4 leap year'!$C$8:$C$17)&gt;0)*(ISNUMBER('Test 4 leap year'!$B$8:$B$17)*('Test 4 leap year'!$B$8:$B$17=A138)+ISNUMBER('Test 4 leap year'!$C$8:$C$17)*('Test 4 leap year'!$C$8:$C$17=A138)&gt;0))&gt;0,0,1))</f>
        <v/>
      </c>
      <c r="D138">
        <f>SUM(B$2:B138)</f>
        <v/>
      </c>
      <c r="E138">
        <f>SUM(C$2:C138)</f>
        <v/>
      </c>
    </row>
    <row r="139">
      <c r="A139" s="9">
        <f>IF(ISNUMBER('Test 4 leap year'!$E$4),IF('Test 4 leap year'!$E$4+137&lt;='Test 4 leap year'!$F$4,'Test 4 leap year'!$E$4+137,""),"")</f>
        <v/>
      </c>
      <c r="B139">
        <f>IF(A139="",0,IF(SUMPRODUCT((ISNUMBER('Test 4 leap year'!$B$8:$B$17)+ISNUMBER('Test 4 leap year'!$C$8:$C$17)&gt;0)*(IF(ISNUMBER('Test 4 leap year'!$B$8:$B$17),'Test 4 leap year'!$B$8:$B$17,'Test 4 leap year'!$E$4)&lt;=A139)*(IF(ISNUMBER('Test 4 leap year'!$C$8:$C$17),'Test 4 leap year'!$C$8:$C$17,'Test 4 leap year'!$F$4)&gt;=A139))&gt;0,1,0))</f>
        <v/>
      </c>
      <c r="C139">
        <f>IF(B139=0,0,IF(SUMPRODUCT((ISNUMBER('Test 4 leap year'!$B$8:$B$17)+ISNUMBER('Test 4 leap year'!$C$8:$C$17)&gt;0)*(ISNUMBER('Test 4 leap year'!$B$8:$B$17)*('Test 4 leap year'!$B$8:$B$17=A139)+ISNUMBER('Test 4 leap year'!$C$8:$C$17)*('Test 4 leap year'!$C$8:$C$17=A139)&gt;0))&gt;0,0,1))</f>
        <v/>
      </c>
      <c r="D139">
        <f>SUM(B$2:B139)</f>
        <v/>
      </c>
      <c r="E139">
        <f>SUM(C$2:C139)</f>
        <v/>
      </c>
    </row>
    <row r="140">
      <c r="A140" s="9">
        <f>IF(ISNUMBER('Test 4 leap year'!$E$4),IF('Test 4 leap year'!$E$4+138&lt;='Test 4 leap year'!$F$4,'Test 4 leap year'!$E$4+138,""),"")</f>
        <v/>
      </c>
      <c r="B140">
        <f>IF(A140="",0,IF(SUMPRODUCT((ISNUMBER('Test 4 leap year'!$B$8:$B$17)+ISNUMBER('Test 4 leap year'!$C$8:$C$17)&gt;0)*(IF(ISNUMBER('Test 4 leap year'!$B$8:$B$17),'Test 4 leap year'!$B$8:$B$17,'Test 4 leap year'!$E$4)&lt;=A140)*(IF(ISNUMBER('Test 4 leap year'!$C$8:$C$17),'Test 4 leap year'!$C$8:$C$17,'Test 4 leap year'!$F$4)&gt;=A140))&gt;0,1,0))</f>
        <v/>
      </c>
      <c r="C140">
        <f>IF(B140=0,0,IF(SUMPRODUCT((ISNUMBER('Test 4 leap year'!$B$8:$B$17)+ISNUMBER('Test 4 leap year'!$C$8:$C$17)&gt;0)*(ISNUMBER('Test 4 leap year'!$B$8:$B$17)*('Test 4 leap year'!$B$8:$B$17=A140)+ISNUMBER('Test 4 leap year'!$C$8:$C$17)*('Test 4 leap year'!$C$8:$C$17=A140)&gt;0))&gt;0,0,1))</f>
        <v/>
      </c>
      <c r="D140">
        <f>SUM(B$2:B140)</f>
        <v/>
      </c>
      <c r="E140">
        <f>SUM(C$2:C140)</f>
        <v/>
      </c>
    </row>
    <row r="141">
      <c r="A141" s="9">
        <f>IF(ISNUMBER('Test 4 leap year'!$E$4),IF('Test 4 leap year'!$E$4+139&lt;='Test 4 leap year'!$F$4,'Test 4 leap year'!$E$4+139,""),"")</f>
        <v/>
      </c>
      <c r="B141">
        <f>IF(A141="",0,IF(SUMPRODUCT((ISNUMBER('Test 4 leap year'!$B$8:$B$17)+ISNUMBER('Test 4 leap year'!$C$8:$C$17)&gt;0)*(IF(ISNUMBER('Test 4 leap year'!$B$8:$B$17),'Test 4 leap year'!$B$8:$B$17,'Test 4 leap year'!$E$4)&lt;=A141)*(IF(ISNUMBER('Test 4 leap year'!$C$8:$C$17),'Test 4 leap year'!$C$8:$C$17,'Test 4 leap year'!$F$4)&gt;=A141))&gt;0,1,0))</f>
        <v/>
      </c>
      <c r="C141">
        <f>IF(B141=0,0,IF(SUMPRODUCT((ISNUMBER('Test 4 leap year'!$B$8:$B$17)+ISNUMBER('Test 4 leap year'!$C$8:$C$17)&gt;0)*(ISNUMBER('Test 4 leap year'!$B$8:$B$17)*('Test 4 leap year'!$B$8:$B$17=A141)+ISNUMBER('Test 4 leap year'!$C$8:$C$17)*('Test 4 leap year'!$C$8:$C$17=A141)&gt;0))&gt;0,0,1))</f>
        <v/>
      </c>
      <c r="D141">
        <f>SUM(B$2:B141)</f>
        <v/>
      </c>
      <c r="E141">
        <f>SUM(C$2:C141)</f>
        <v/>
      </c>
    </row>
    <row r="142">
      <c r="A142" s="9">
        <f>IF(ISNUMBER('Test 4 leap year'!$E$4),IF('Test 4 leap year'!$E$4+140&lt;='Test 4 leap year'!$F$4,'Test 4 leap year'!$E$4+140,""),"")</f>
        <v/>
      </c>
      <c r="B142">
        <f>IF(A142="",0,IF(SUMPRODUCT((ISNUMBER('Test 4 leap year'!$B$8:$B$17)+ISNUMBER('Test 4 leap year'!$C$8:$C$17)&gt;0)*(IF(ISNUMBER('Test 4 leap year'!$B$8:$B$17),'Test 4 leap year'!$B$8:$B$17,'Test 4 leap year'!$E$4)&lt;=A142)*(IF(ISNUMBER('Test 4 leap year'!$C$8:$C$17),'Test 4 leap year'!$C$8:$C$17,'Test 4 leap year'!$F$4)&gt;=A142))&gt;0,1,0))</f>
        <v/>
      </c>
      <c r="C142">
        <f>IF(B142=0,0,IF(SUMPRODUCT((ISNUMBER('Test 4 leap year'!$B$8:$B$17)+ISNUMBER('Test 4 leap year'!$C$8:$C$17)&gt;0)*(ISNUMBER('Test 4 leap year'!$B$8:$B$17)*('Test 4 leap year'!$B$8:$B$17=A142)+ISNUMBER('Test 4 leap year'!$C$8:$C$17)*('Test 4 leap year'!$C$8:$C$17=A142)&gt;0))&gt;0,0,1))</f>
        <v/>
      </c>
      <c r="D142">
        <f>SUM(B$2:B142)</f>
        <v/>
      </c>
      <c r="E142">
        <f>SUM(C$2:C142)</f>
        <v/>
      </c>
    </row>
    <row r="143">
      <c r="A143" s="9">
        <f>IF(ISNUMBER('Test 4 leap year'!$E$4),IF('Test 4 leap year'!$E$4+141&lt;='Test 4 leap year'!$F$4,'Test 4 leap year'!$E$4+141,""),"")</f>
        <v/>
      </c>
      <c r="B143">
        <f>IF(A143="",0,IF(SUMPRODUCT((ISNUMBER('Test 4 leap year'!$B$8:$B$17)+ISNUMBER('Test 4 leap year'!$C$8:$C$17)&gt;0)*(IF(ISNUMBER('Test 4 leap year'!$B$8:$B$17),'Test 4 leap year'!$B$8:$B$17,'Test 4 leap year'!$E$4)&lt;=A143)*(IF(ISNUMBER('Test 4 leap year'!$C$8:$C$17),'Test 4 leap year'!$C$8:$C$17,'Test 4 leap year'!$F$4)&gt;=A143))&gt;0,1,0))</f>
        <v/>
      </c>
      <c r="C143">
        <f>IF(B143=0,0,IF(SUMPRODUCT((ISNUMBER('Test 4 leap year'!$B$8:$B$17)+ISNUMBER('Test 4 leap year'!$C$8:$C$17)&gt;0)*(ISNUMBER('Test 4 leap year'!$B$8:$B$17)*('Test 4 leap year'!$B$8:$B$17=A143)+ISNUMBER('Test 4 leap year'!$C$8:$C$17)*('Test 4 leap year'!$C$8:$C$17=A143)&gt;0))&gt;0,0,1))</f>
        <v/>
      </c>
      <c r="D143">
        <f>SUM(B$2:B143)</f>
        <v/>
      </c>
      <c r="E143">
        <f>SUM(C$2:C143)</f>
        <v/>
      </c>
    </row>
    <row r="144">
      <c r="A144" s="9">
        <f>IF(ISNUMBER('Test 4 leap year'!$E$4),IF('Test 4 leap year'!$E$4+142&lt;='Test 4 leap year'!$F$4,'Test 4 leap year'!$E$4+142,""),"")</f>
        <v/>
      </c>
      <c r="B144">
        <f>IF(A144="",0,IF(SUMPRODUCT((ISNUMBER('Test 4 leap year'!$B$8:$B$17)+ISNUMBER('Test 4 leap year'!$C$8:$C$17)&gt;0)*(IF(ISNUMBER('Test 4 leap year'!$B$8:$B$17),'Test 4 leap year'!$B$8:$B$17,'Test 4 leap year'!$E$4)&lt;=A144)*(IF(ISNUMBER('Test 4 leap year'!$C$8:$C$17),'Test 4 leap year'!$C$8:$C$17,'Test 4 leap year'!$F$4)&gt;=A144))&gt;0,1,0))</f>
        <v/>
      </c>
      <c r="C144">
        <f>IF(B144=0,0,IF(SUMPRODUCT((ISNUMBER('Test 4 leap year'!$B$8:$B$17)+ISNUMBER('Test 4 leap year'!$C$8:$C$17)&gt;0)*(ISNUMBER('Test 4 leap year'!$B$8:$B$17)*('Test 4 leap year'!$B$8:$B$17=A144)+ISNUMBER('Test 4 leap year'!$C$8:$C$17)*('Test 4 leap year'!$C$8:$C$17=A144)&gt;0))&gt;0,0,1))</f>
        <v/>
      </c>
      <c r="D144">
        <f>SUM(B$2:B144)</f>
        <v/>
      </c>
      <c r="E144">
        <f>SUM(C$2:C144)</f>
        <v/>
      </c>
    </row>
    <row r="145">
      <c r="A145" s="9">
        <f>IF(ISNUMBER('Test 4 leap year'!$E$4),IF('Test 4 leap year'!$E$4+143&lt;='Test 4 leap year'!$F$4,'Test 4 leap year'!$E$4+143,""),"")</f>
        <v/>
      </c>
      <c r="B145">
        <f>IF(A145="",0,IF(SUMPRODUCT((ISNUMBER('Test 4 leap year'!$B$8:$B$17)+ISNUMBER('Test 4 leap year'!$C$8:$C$17)&gt;0)*(IF(ISNUMBER('Test 4 leap year'!$B$8:$B$17),'Test 4 leap year'!$B$8:$B$17,'Test 4 leap year'!$E$4)&lt;=A145)*(IF(ISNUMBER('Test 4 leap year'!$C$8:$C$17),'Test 4 leap year'!$C$8:$C$17,'Test 4 leap year'!$F$4)&gt;=A145))&gt;0,1,0))</f>
        <v/>
      </c>
      <c r="C145">
        <f>IF(B145=0,0,IF(SUMPRODUCT((ISNUMBER('Test 4 leap year'!$B$8:$B$17)+ISNUMBER('Test 4 leap year'!$C$8:$C$17)&gt;0)*(ISNUMBER('Test 4 leap year'!$B$8:$B$17)*('Test 4 leap year'!$B$8:$B$17=A145)+ISNUMBER('Test 4 leap year'!$C$8:$C$17)*('Test 4 leap year'!$C$8:$C$17=A145)&gt;0))&gt;0,0,1))</f>
        <v/>
      </c>
      <c r="D145">
        <f>SUM(B$2:B145)</f>
        <v/>
      </c>
      <c r="E145">
        <f>SUM(C$2:C145)</f>
        <v/>
      </c>
    </row>
    <row r="146">
      <c r="A146" s="9">
        <f>IF(ISNUMBER('Test 4 leap year'!$E$4),IF('Test 4 leap year'!$E$4+144&lt;='Test 4 leap year'!$F$4,'Test 4 leap year'!$E$4+144,""),"")</f>
        <v/>
      </c>
      <c r="B146">
        <f>IF(A146="",0,IF(SUMPRODUCT((ISNUMBER('Test 4 leap year'!$B$8:$B$17)+ISNUMBER('Test 4 leap year'!$C$8:$C$17)&gt;0)*(IF(ISNUMBER('Test 4 leap year'!$B$8:$B$17),'Test 4 leap year'!$B$8:$B$17,'Test 4 leap year'!$E$4)&lt;=A146)*(IF(ISNUMBER('Test 4 leap year'!$C$8:$C$17),'Test 4 leap year'!$C$8:$C$17,'Test 4 leap year'!$F$4)&gt;=A146))&gt;0,1,0))</f>
        <v/>
      </c>
      <c r="C146">
        <f>IF(B146=0,0,IF(SUMPRODUCT((ISNUMBER('Test 4 leap year'!$B$8:$B$17)+ISNUMBER('Test 4 leap year'!$C$8:$C$17)&gt;0)*(ISNUMBER('Test 4 leap year'!$B$8:$B$17)*('Test 4 leap year'!$B$8:$B$17=A146)+ISNUMBER('Test 4 leap year'!$C$8:$C$17)*('Test 4 leap year'!$C$8:$C$17=A146)&gt;0))&gt;0,0,1))</f>
        <v/>
      </c>
      <c r="D146">
        <f>SUM(B$2:B146)</f>
        <v/>
      </c>
      <c r="E146">
        <f>SUM(C$2:C146)</f>
        <v/>
      </c>
    </row>
    <row r="147">
      <c r="A147" s="9">
        <f>IF(ISNUMBER('Test 4 leap year'!$E$4),IF('Test 4 leap year'!$E$4+145&lt;='Test 4 leap year'!$F$4,'Test 4 leap year'!$E$4+145,""),"")</f>
        <v/>
      </c>
      <c r="B147">
        <f>IF(A147="",0,IF(SUMPRODUCT((ISNUMBER('Test 4 leap year'!$B$8:$B$17)+ISNUMBER('Test 4 leap year'!$C$8:$C$17)&gt;0)*(IF(ISNUMBER('Test 4 leap year'!$B$8:$B$17),'Test 4 leap year'!$B$8:$B$17,'Test 4 leap year'!$E$4)&lt;=A147)*(IF(ISNUMBER('Test 4 leap year'!$C$8:$C$17),'Test 4 leap year'!$C$8:$C$17,'Test 4 leap year'!$F$4)&gt;=A147))&gt;0,1,0))</f>
        <v/>
      </c>
      <c r="C147">
        <f>IF(B147=0,0,IF(SUMPRODUCT((ISNUMBER('Test 4 leap year'!$B$8:$B$17)+ISNUMBER('Test 4 leap year'!$C$8:$C$17)&gt;0)*(ISNUMBER('Test 4 leap year'!$B$8:$B$17)*('Test 4 leap year'!$B$8:$B$17=A147)+ISNUMBER('Test 4 leap year'!$C$8:$C$17)*('Test 4 leap year'!$C$8:$C$17=A147)&gt;0))&gt;0,0,1))</f>
        <v/>
      </c>
      <c r="D147">
        <f>SUM(B$2:B147)</f>
        <v/>
      </c>
      <c r="E147">
        <f>SUM(C$2:C147)</f>
        <v/>
      </c>
    </row>
    <row r="148">
      <c r="A148" s="9">
        <f>IF(ISNUMBER('Test 4 leap year'!$E$4),IF('Test 4 leap year'!$E$4+146&lt;='Test 4 leap year'!$F$4,'Test 4 leap year'!$E$4+146,""),"")</f>
        <v/>
      </c>
      <c r="B148">
        <f>IF(A148="",0,IF(SUMPRODUCT((ISNUMBER('Test 4 leap year'!$B$8:$B$17)+ISNUMBER('Test 4 leap year'!$C$8:$C$17)&gt;0)*(IF(ISNUMBER('Test 4 leap year'!$B$8:$B$17),'Test 4 leap year'!$B$8:$B$17,'Test 4 leap year'!$E$4)&lt;=A148)*(IF(ISNUMBER('Test 4 leap year'!$C$8:$C$17),'Test 4 leap year'!$C$8:$C$17,'Test 4 leap year'!$F$4)&gt;=A148))&gt;0,1,0))</f>
        <v/>
      </c>
      <c r="C148">
        <f>IF(B148=0,0,IF(SUMPRODUCT((ISNUMBER('Test 4 leap year'!$B$8:$B$17)+ISNUMBER('Test 4 leap year'!$C$8:$C$17)&gt;0)*(ISNUMBER('Test 4 leap year'!$B$8:$B$17)*('Test 4 leap year'!$B$8:$B$17=A148)+ISNUMBER('Test 4 leap year'!$C$8:$C$17)*('Test 4 leap year'!$C$8:$C$17=A148)&gt;0))&gt;0,0,1))</f>
        <v/>
      </c>
      <c r="D148">
        <f>SUM(B$2:B148)</f>
        <v/>
      </c>
      <c r="E148">
        <f>SUM(C$2:C148)</f>
        <v/>
      </c>
    </row>
    <row r="149">
      <c r="A149" s="9">
        <f>IF(ISNUMBER('Test 4 leap year'!$E$4),IF('Test 4 leap year'!$E$4+147&lt;='Test 4 leap year'!$F$4,'Test 4 leap year'!$E$4+147,""),"")</f>
        <v/>
      </c>
      <c r="B149">
        <f>IF(A149="",0,IF(SUMPRODUCT((ISNUMBER('Test 4 leap year'!$B$8:$B$17)+ISNUMBER('Test 4 leap year'!$C$8:$C$17)&gt;0)*(IF(ISNUMBER('Test 4 leap year'!$B$8:$B$17),'Test 4 leap year'!$B$8:$B$17,'Test 4 leap year'!$E$4)&lt;=A149)*(IF(ISNUMBER('Test 4 leap year'!$C$8:$C$17),'Test 4 leap year'!$C$8:$C$17,'Test 4 leap year'!$F$4)&gt;=A149))&gt;0,1,0))</f>
        <v/>
      </c>
      <c r="C149">
        <f>IF(B149=0,0,IF(SUMPRODUCT((ISNUMBER('Test 4 leap year'!$B$8:$B$17)+ISNUMBER('Test 4 leap year'!$C$8:$C$17)&gt;0)*(ISNUMBER('Test 4 leap year'!$B$8:$B$17)*('Test 4 leap year'!$B$8:$B$17=A149)+ISNUMBER('Test 4 leap year'!$C$8:$C$17)*('Test 4 leap year'!$C$8:$C$17=A149)&gt;0))&gt;0,0,1))</f>
        <v/>
      </c>
      <c r="D149">
        <f>SUM(B$2:B149)</f>
        <v/>
      </c>
      <c r="E149">
        <f>SUM(C$2:C149)</f>
        <v/>
      </c>
    </row>
    <row r="150">
      <c r="A150" s="9">
        <f>IF(ISNUMBER('Test 4 leap year'!$E$4),IF('Test 4 leap year'!$E$4+148&lt;='Test 4 leap year'!$F$4,'Test 4 leap year'!$E$4+148,""),"")</f>
        <v/>
      </c>
      <c r="B150">
        <f>IF(A150="",0,IF(SUMPRODUCT((ISNUMBER('Test 4 leap year'!$B$8:$B$17)+ISNUMBER('Test 4 leap year'!$C$8:$C$17)&gt;0)*(IF(ISNUMBER('Test 4 leap year'!$B$8:$B$17),'Test 4 leap year'!$B$8:$B$17,'Test 4 leap year'!$E$4)&lt;=A150)*(IF(ISNUMBER('Test 4 leap year'!$C$8:$C$17),'Test 4 leap year'!$C$8:$C$17,'Test 4 leap year'!$F$4)&gt;=A150))&gt;0,1,0))</f>
        <v/>
      </c>
      <c r="C150">
        <f>IF(B150=0,0,IF(SUMPRODUCT((ISNUMBER('Test 4 leap year'!$B$8:$B$17)+ISNUMBER('Test 4 leap year'!$C$8:$C$17)&gt;0)*(ISNUMBER('Test 4 leap year'!$B$8:$B$17)*('Test 4 leap year'!$B$8:$B$17=A150)+ISNUMBER('Test 4 leap year'!$C$8:$C$17)*('Test 4 leap year'!$C$8:$C$17=A150)&gt;0))&gt;0,0,1))</f>
        <v/>
      </c>
      <c r="D150">
        <f>SUM(B$2:B150)</f>
        <v/>
      </c>
      <c r="E150">
        <f>SUM(C$2:C150)</f>
        <v/>
      </c>
    </row>
    <row r="151">
      <c r="A151" s="9">
        <f>IF(ISNUMBER('Test 4 leap year'!$E$4),IF('Test 4 leap year'!$E$4+149&lt;='Test 4 leap year'!$F$4,'Test 4 leap year'!$E$4+149,""),"")</f>
        <v/>
      </c>
      <c r="B151">
        <f>IF(A151="",0,IF(SUMPRODUCT((ISNUMBER('Test 4 leap year'!$B$8:$B$17)+ISNUMBER('Test 4 leap year'!$C$8:$C$17)&gt;0)*(IF(ISNUMBER('Test 4 leap year'!$B$8:$B$17),'Test 4 leap year'!$B$8:$B$17,'Test 4 leap year'!$E$4)&lt;=A151)*(IF(ISNUMBER('Test 4 leap year'!$C$8:$C$17),'Test 4 leap year'!$C$8:$C$17,'Test 4 leap year'!$F$4)&gt;=A151))&gt;0,1,0))</f>
        <v/>
      </c>
      <c r="C151">
        <f>IF(B151=0,0,IF(SUMPRODUCT((ISNUMBER('Test 4 leap year'!$B$8:$B$17)+ISNUMBER('Test 4 leap year'!$C$8:$C$17)&gt;0)*(ISNUMBER('Test 4 leap year'!$B$8:$B$17)*('Test 4 leap year'!$B$8:$B$17=A151)+ISNUMBER('Test 4 leap year'!$C$8:$C$17)*('Test 4 leap year'!$C$8:$C$17=A151)&gt;0))&gt;0,0,1))</f>
        <v/>
      </c>
      <c r="D151">
        <f>SUM(B$2:B151)</f>
        <v/>
      </c>
      <c r="E151">
        <f>SUM(C$2:C151)</f>
        <v/>
      </c>
    </row>
    <row r="152">
      <c r="A152" s="9">
        <f>IF(ISNUMBER('Test 4 leap year'!$E$4),IF('Test 4 leap year'!$E$4+150&lt;='Test 4 leap year'!$F$4,'Test 4 leap year'!$E$4+150,""),"")</f>
        <v/>
      </c>
      <c r="B152">
        <f>IF(A152="",0,IF(SUMPRODUCT((ISNUMBER('Test 4 leap year'!$B$8:$B$17)+ISNUMBER('Test 4 leap year'!$C$8:$C$17)&gt;0)*(IF(ISNUMBER('Test 4 leap year'!$B$8:$B$17),'Test 4 leap year'!$B$8:$B$17,'Test 4 leap year'!$E$4)&lt;=A152)*(IF(ISNUMBER('Test 4 leap year'!$C$8:$C$17),'Test 4 leap year'!$C$8:$C$17,'Test 4 leap year'!$F$4)&gt;=A152))&gt;0,1,0))</f>
        <v/>
      </c>
      <c r="C152">
        <f>IF(B152=0,0,IF(SUMPRODUCT((ISNUMBER('Test 4 leap year'!$B$8:$B$17)+ISNUMBER('Test 4 leap year'!$C$8:$C$17)&gt;0)*(ISNUMBER('Test 4 leap year'!$B$8:$B$17)*('Test 4 leap year'!$B$8:$B$17=A152)+ISNUMBER('Test 4 leap year'!$C$8:$C$17)*('Test 4 leap year'!$C$8:$C$17=A152)&gt;0))&gt;0,0,1))</f>
        <v/>
      </c>
      <c r="D152">
        <f>SUM(B$2:B152)</f>
        <v/>
      </c>
      <c r="E152">
        <f>SUM(C$2:C152)</f>
        <v/>
      </c>
    </row>
    <row r="153">
      <c r="A153" s="9">
        <f>IF(ISNUMBER('Test 4 leap year'!$E$4),IF('Test 4 leap year'!$E$4+151&lt;='Test 4 leap year'!$F$4,'Test 4 leap year'!$E$4+151,""),"")</f>
        <v/>
      </c>
      <c r="B153">
        <f>IF(A153="",0,IF(SUMPRODUCT((ISNUMBER('Test 4 leap year'!$B$8:$B$17)+ISNUMBER('Test 4 leap year'!$C$8:$C$17)&gt;0)*(IF(ISNUMBER('Test 4 leap year'!$B$8:$B$17),'Test 4 leap year'!$B$8:$B$17,'Test 4 leap year'!$E$4)&lt;=A153)*(IF(ISNUMBER('Test 4 leap year'!$C$8:$C$17),'Test 4 leap year'!$C$8:$C$17,'Test 4 leap year'!$F$4)&gt;=A153))&gt;0,1,0))</f>
        <v/>
      </c>
      <c r="C153">
        <f>IF(B153=0,0,IF(SUMPRODUCT((ISNUMBER('Test 4 leap year'!$B$8:$B$17)+ISNUMBER('Test 4 leap year'!$C$8:$C$17)&gt;0)*(ISNUMBER('Test 4 leap year'!$B$8:$B$17)*('Test 4 leap year'!$B$8:$B$17=A153)+ISNUMBER('Test 4 leap year'!$C$8:$C$17)*('Test 4 leap year'!$C$8:$C$17=A153)&gt;0))&gt;0,0,1))</f>
        <v/>
      </c>
      <c r="D153">
        <f>SUM(B$2:B153)</f>
        <v/>
      </c>
      <c r="E153">
        <f>SUM(C$2:C153)</f>
        <v/>
      </c>
    </row>
    <row r="154">
      <c r="A154" s="9">
        <f>IF(ISNUMBER('Test 4 leap year'!$E$4),IF('Test 4 leap year'!$E$4+152&lt;='Test 4 leap year'!$F$4,'Test 4 leap year'!$E$4+152,""),"")</f>
        <v/>
      </c>
      <c r="B154">
        <f>IF(A154="",0,IF(SUMPRODUCT((ISNUMBER('Test 4 leap year'!$B$8:$B$17)+ISNUMBER('Test 4 leap year'!$C$8:$C$17)&gt;0)*(IF(ISNUMBER('Test 4 leap year'!$B$8:$B$17),'Test 4 leap year'!$B$8:$B$17,'Test 4 leap year'!$E$4)&lt;=A154)*(IF(ISNUMBER('Test 4 leap year'!$C$8:$C$17),'Test 4 leap year'!$C$8:$C$17,'Test 4 leap year'!$F$4)&gt;=A154))&gt;0,1,0))</f>
        <v/>
      </c>
      <c r="C154">
        <f>IF(B154=0,0,IF(SUMPRODUCT((ISNUMBER('Test 4 leap year'!$B$8:$B$17)+ISNUMBER('Test 4 leap year'!$C$8:$C$17)&gt;0)*(ISNUMBER('Test 4 leap year'!$B$8:$B$17)*('Test 4 leap year'!$B$8:$B$17=A154)+ISNUMBER('Test 4 leap year'!$C$8:$C$17)*('Test 4 leap year'!$C$8:$C$17=A154)&gt;0))&gt;0,0,1))</f>
        <v/>
      </c>
      <c r="D154">
        <f>SUM(B$2:B154)</f>
        <v/>
      </c>
      <c r="E154">
        <f>SUM(C$2:C154)</f>
        <v/>
      </c>
    </row>
    <row r="155">
      <c r="A155" s="9">
        <f>IF(ISNUMBER('Test 4 leap year'!$E$4),IF('Test 4 leap year'!$E$4+153&lt;='Test 4 leap year'!$F$4,'Test 4 leap year'!$E$4+153,""),"")</f>
        <v/>
      </c>
      <c r="B155">
        <f>IF(A155="",0,IF(SUMPRODUCT((ISNUMBER('Test 4 leap year'!$B$8:$B$17)+ISNUMBER('Test 4 leap year'!$C$8:$C$17)&gt;0)*(IF(ISNUMBER('Test 4 leap year'!$B$8:$B$17),'Test 4 leap year'!$B$8:$B$17,'Test 4 leap year'!$E$4)&lt;=A155)*(IF(ISNUMBER('Test 4 leap year'!$C$8:$C$17),'Test 4 leap year'!$C$8:$C$17,'Test 4 leap year'!$F$4)&gt;=A155))&gt;0,1,0))</f>
        <v/>
      </c>
      <c r="C155">
        <f>IF(B155=0,0,IF(SUMPRODUCT((ISNUMBER('Test 4 leap year'!$B$8:$B$17)+ISNUMBER('Test 4 leap year'!$C$8:$C$17)&gt;0)*(ISNUMBER('Test 4 leap year'!$B$8:$B$17)*('Test 4 leap year'!$B$8:$B$17=A155)+ISNUMBER('Test 4 leap year'!$C$8:$C$17)*('Test 4 leap year'!$C$8:$C$17=A155)&gt;0))&gt;0,0,1))</f>
        <v/>
      </c>
      <c r="D155">
        <f>SUM(B$2:B155)</f>
        <v/>
      </c>
      <c r="E155">
        <f>SUM(C$2:C155)</f>
        <v/>
      </c>
    </row>
    <row r="156">
      <c r="A156" s="9">
        <f>IF(ISNUMBER('Test 4 leap year'!$E$4),IF('Test 4 leap year'!$E$4+154&lt;='Test 4 leap year'!$F$4,'Test 4 leap year'!$E$4+154,""),"")</f>
        <v/>
      </c>
      <c r="B156">
        <f>IF(A156="",0,IF(SUMPRODUCT((ISNUMBER('Test 4 leap year'!$B$8:$B$17)+ISNUMBER('Test 4 leap year'!$C$8:$C$17)&gt;0)*(IF(ISNUMBER('Test 4 leap year'!$B$8:$B$17),'Test 4 leap year'!$B$8:$B$17,'Test 4 leap year'!$E$4)&lt;=A156)*(IF(ISNUMBER('Test 4 leap year'!$C$8:$C$17),'Test 4 leap year'!$C$8:$C$17,'Test 4 leap year'!$F$4)&gt;=A156))&gt;0,1,0))</f>
        <v/>
      </c>
      <c r="C156">
        <f>IF(B156=0,0,IF(SUMPRODUCT((ISNUMBER('Test 4 leap year'!$B$8:$B$17)+ISNUMBER('Test 4 leap year'!$C$8:$C$17)&gt;0)*(ISNUMBER('Test 4 leap year'!$B$8:$B$17)*('Test 4 leap year'!$B$8:$B$17=A156)+ISNUMBER('Test 4 leap year'!$C$8:$C$17)*('Test 4 leap year'!$C$8:$C$17=A156)&gt;0))&gt;0,0,1))</f>
        <v/>
      </c>
      <c r="D156">
        <f>SUM(B$2:B156)</f>
        <v/>
      </c>
      <c r="E156">
        <f>SUM(C$2:C156)</f>
        <v/>
      </c>
    </row>
    <row r="157">
      <c r="A157" s="9">
        <f>IF(ISNUMBER('Test 4 leap year'!$E$4),IF('Test 4 leap year'!$E$4+155&lt;='Test 4 leap year'!$F$4,'Test 4 leap year'!$E$4+155,""),"")</f>
        <v/>
      </c>
      <c r="B157">
        <f>IF(A157="",0,IF(SUMPRODUCT((ISNUMBER('Test 4 leap year'!$B$8:$B$17)+ISNUMBER('Test 4 leap year'!$C$8:$C$17)&gt;0)*(IF(ISNUMBER('Test 4 leap year'!$B$8:$B$17),'Test 4 leap year'!$B$8:$B$17,'Test 4 leap year'!$E$4)&lt;=A157)*(IF(ISNUMBER('Test 4 leap year'!$C$8:$C$17),'Test 4 leap year'!$C$8:$C$17,'Test 4 leap year'!$F$4)&gt;=A157))&gt;0,1,0))</f>
        <v/>
      </c>
      <c r="C157">
        <f>IF(B157=0,0,IF(SUMPRODUCT((ISNUMBER('Test 4 leap year'!$B$8:$B$17)+ISNUMBER('Test 4 leap year'!$C$8:$C$17)&gt;0)*(ISNUMBER('Test 4 leap year'!$B$8:$B$17)*('Test 4 leap year'!$B$8:$B$17=A157)+ISNUMBER('Test 4 leap year'!$C$8:$C$17)*('Test 4 leap year'!$C$8:$C$17=A157)&gt;0))&gt;0,0,1))</f>
        <v/>
      </c>
      <c r="D157">
        <f>SUM(B$2:B157)</f>
        <v/>
      </c>
      <c r="E157">
        <f>SUM(C$2:C157)</f>
        <v/>
      </c>
    </row>
    <row r="158">
      <c r="A158" s="9">
        <f>IF(ISNUMBER('Test 4 leap year'!$E$4),IF('Test 4 leap year'!$E$4+156&lt;='Test 4 leap year'!$F$4,'Test 4 leap year'!$E$4+156,""),"")</f>
        <v/>
      </c>
      <c r="B158">
        <f>IF(A158="",0,IF(SUMPRODUCT((ISNUMBER('Test 4 leap year'!$B$8:$B$17)+ISNUMBER('Test 4 leap year'!$C$8:$C$17)&gt;0)*(IF(ISNUMBER('Test 4 leap year'!$B$8:$B$17),'Test 4 leap year'!$B$8:$B$17,'Test 4 leap year'!$E$4)&lt;=A158)*(IF(ISNUMBER('Test 4 leap year'!$C$8:$C$17),'Test 4 leap year'!$C$8:$C$17,'Test 4 leap year'!$F$4)&gt;=A158))&gt;0,1,0))</f>
        <v/>
      </c>
      <c r="C158">
        <f>IF(B158=0,0,IF(SUMPRODUCT((ISNUMBER('Test 4 leap year'!$B$8:$B$17)+ISNUMBER('Test 4 leap year'!$C$8:$C$17)&gt;0)*(ISNUMBER('Test 4 leap year'!$B$8:$B$17)*('Test 4 leap year'!$B$8:$B$17=A158)+ISNUMBER('Test 4 leap year'!$C$8:$C$17)*('Test 4 leap year'!$C$8:$C$17=A158)&gt;0))&gt;0,0,1))</f>
        <v/>
      </c>
      <c r="D158">
        <f>SUM(B$2:B158)</f>
        <v/>
      </c>
      <c r="E158">
        <f>SUM(C$2:C158)</f>
        <v/>
      </c>
    </row>
    <row r="159">
      <c r="A159" s="9">
        <f>IF(ISNUMBER('Test 4 leap year'!$E$4),IF('Test 4 leap year'!$E$4+157&lt;='Test 4 leap year'!$F$4,'Test 4 leap year'!$E$4+157,""),"")</f>
        <v/>
      </c>
      <c r="B159">
        <f>IF(A159="",0,IF(SUMPRODUCT((ISNUMBER('Test 4 leap year'!$B$8:$B$17)+ISNUMBER('Test 4 leap year'!$C$8:$C$17)&gt;0)*(IF(ISNUMBER('Test 4 leap year'!$B$8:$B$17),'Test 4 leap year'!$B$8:$B$17,'Test 4 leap year'!$E$4)&lt;=A159)*(IF(ISNUMBER('Test 4 leap year'!$C$8:$C$17),'Test 4 leap year'!$C$8:$C$17,'Test 4 leap year'!$F$4)&gt;=A159))&gt;0,1,0))</f>
        <v/>
      </c>
      <c r="C159">
        <f>IF(B159=0,0,IF(SUMPRODUCT((ISNUMBER('Test 4 leap year'!$B$8:$B$17)+ISNUMBER('Test 4 leap year'!$C$8:$C$17)&gt;0)*(ISNUMBER('Test 4 leap year'!$B$8:$B$17)*('Test 4 leap year'!$B$8:$B$17=A159)+ISNUMBER('Test 4 leap year'!$C$8:$C$17)*('Test 4 leap year'!$C$8:$C$17=A159)&gt;0))&gt;0,0,1))</f>
        <v/>
      </c>
      <c r="D159">
        <f>SUM(B$2:B159)</f>
        <v/>
      </c>
      <c r="E159">
        <f>SUM(C$2:C159)</f>
        <v/>
      </c>
    </row>
    <row r="160">
      <c r="A160" s="9">
        <f>IF(ISNUMBER('Test 4 leap year'!$E$4),IF('Test 4 leap year'!$E$4+158&lt;='Test 4 leap year'!$F$4,'Test 4 leap year'!$E$4+158,""),"")</f>
        <v/>
      </c>
      <c r="B160">
        <f>IF(A160="",0,IF(SUMPRODUCT((ISNUMBER('Test 4 leap year'!$B$8:$B$17)+ISNUMBER('Test 4 leap year'!$C$8:$C$17)&gt;0)*(IF(ISNUMBER('Test 4 leap year'!$B$8:$B$17),'Test 4 leap year'!$B$8:$B$17,'Test 4 leap year'!$E$4)&lt;=A160)*(IF(ISNUMBER('Test 4 leap year'!$C$8:$C$17),'Test 4 leap year'!$C$8:$C$17,'Test 4 leap year'!$F$4)&gt;=A160))&gt;0,1,0))</f>
        <v/>
      </c>
      <c r="C160">
        <f>IF(B160=0,0,IF(SUMPRODUCT((ISNUMBER('Test 4 leap year'!$B$8:$B$17)+ISNUMBER('Test 4 leap year'!$C$8:$C$17)&gt;0)*(ISNUMBER('Test 4 leap year'!$B$8:$B$17)*('Test 4 leap year'!$B$8:$B$17=A160)+ISNUMBER('Test 4 leap year'!$C$8:$C$17)*('Test 4 leap year'!$C$8:$C$17=A160)&gt;0))&gt;0,0,1))</f>
        <v/>
      </c>
      <c r="D160">
        <f>SUM(B$2:B160)</f>
        <v/>
      </c>
      <c r="E160">
        <f>SUM(C$2:C160)</f>
        <v/>
      </c>
    </row>
    <row r="161">
      <c r="A161" s="9">
        <f>IF(ISNUMBER('Test 4 leap year'!$E$4),IF('Test 4 leap year'!$E$4+159&lt;='Test 4 leap year'!$F$4,'Test 4 leap year'!$E$4+159,""),"")</f>
        <v/>
      </c>
      <c r="B161">
        <f>IF(A161="",0,IF(SUMPRODUCT((ISNUMBER('Test 4 leap year'!$B$8:$B$17)+ISNUMBER('Test 4 leap year'!$C$8:$C$17)&gt;0)*(IF(ISNUMBER('Test 4 leap year'!$B$8:$B$17),'Test 4 leap year'!$B$8:$B$17,'Test 4 leap year'!$E$4)&lt;=A161)*(IF(ISNUMBER('Test 4 leap year'!$C$8:$C$17),'Test 4 leap year'!$C$8:$C$17,'Test 4 leap year'!$F$4)&gt;=A161))&gt;0,1,0))</f>
        <v/>
      </c>
      <c r="C161">
        <f>IF(B161=0,0,IF(SUMPRODUCT((ISNUMBER('Test 4 leap year'!$B$8:$B$17)+ISNUMBER('Test 4 leap year'!$C$8:$C$17)&gt;0)*(ISNUMBER('Test 4 leap year'!$B$8:$B$17)*('Test 4 leap year'!$B$8:$B$17=A161)+ISNUMBER('Test 4 leap year'!$C$8:$C$17)*('Test 4 leap year'!$C$8:$C$17=A161)&gt;0))&gt;0,0,1))</f>
        <v/>
      </c>
      <c r="D161">
        <f>SUM(B$2:B161)</f>
        <v/>
      </c>
      <c r="E161">
        <f>SUM(C$2:C161)</f>
        <v/>
      </c>
    </row>
    <row r="162">
      <c r="A162" s="9">
        <f>IF(ISNUMBER('Test 4 leap year'!$E$4),IF('Test 4 leap year'!$E$4+160&lt;='Test 4 leap year'!$F$4,'Test 4 leap year'!$E$4+160,""),"")</f>
        <v/>
      </c>
      <c r="B162">
        <f>IF(A162="",0,IF(SUMPRODUCT((ISNUMBER('Test 4 leap year'!$B$8:$B$17)+ISNUMBER('Test 4 leap year'!$C$8:$C$17)&gt;0)*(IF(ISNUMBER('Test 4 leap year'!$B$8:$B$17),'Test 4 leap year'!$B$8:$B$17,'Test 4 leap year'!$E$4)&lt;=A162)*(IF(ISNUMBER('Test 4 leap year'!$C$8:$C$17),'Test 4 leap year'!$C$8:$C$17,'Test 4 leap year'!$F$4)&gt;=A162))&gt;0,1,0))</f>
        <v/>
      </c>
      <c r="C162">
        <f>IF(B162=0,0,IF(SUMPRODUCT((ISNUMBER('Test 4 leap year'!$B$8:$B$17)+ISNUMBER('Test 4 leap year'!$C$8:$C$17)&gt;0)*(ISNUMBER('Test 4 leap year'!$B$8:$B$17)*('Test 4 leap year'!$B$8:$B$17=A162)+ISNUMBER('Test 4 leap year'!$C$8:$C$17)*('Test 4 leap year'!$C$8:$C$17=A162)&gt;0))&gt;0,0,1))</f>
        <v/>
      </c>
      <c r="D162">
        <f>SUM(B$2:B162)</f>
        <v/>
      </c>
      <c r="E162">
        <f>SUM(C$2:C162)</f>
        <v/>
      </c>
    </row>
    <row r="163">
      <c r="A163" s="9">
        <f>IF(ISNUMBER('Test 4 leap year'!$E$4),IF('Test 4 leap year'!$E$4+161&lt;='Test 4 leap year'!$F$4,'Test 4 leap year'!$E$4+161,""),"")</f>
        <v/>
      </c>
      <c r="B163">
        <f>IF(A163="",0,IF(SUMPRODUCT((ISNUMBER('Test 4 leap year'!$B$8:$B$17)+ISNUMBER('Test 4 leap year'!$C$8:$C$17)&gt;0)*(IF(ISNUMBER('Test 4 leap year'!$B$8:$B$17),'Test 4 leap year'!$B$8:$B$17,'Test 4 leap year'!$E$4)&lt;=A163)*(IF(ISNUMBER('Test 4 leap year'!$C$8:$C$17),'Test 4 leap year'!$C$8:$C$17,'Test 4 leap year'!$F$4)&gt;=A163))&gt;0,1,0))</f>
        <v/>
      </c>
      <c r="C163">
        <f>IF(B163=0,0,IF(SUMPRODUCT((ISNUMBER('Test 4 leap year'!$B$8:$B$17)+ISNUMBER('Test 4 leap year'!$C$8:$C$17)&gt;0)*(ISNUMBER('Test 4 leap year'!$B$8:$B$17)*('Test 4 leap year'!$B$8:$B$17=A163)+ISNUMBER('Test 4 leap year'!$C$8:$C$17)*('Test 4 leap year'!$C$8:$C$17=A163)&gt;0))&gt;0,0,1))</f>
        <v/>
      </c>
      <c r="D163">
        <f>SUM(B$2:B163)</f>
        <v/>
      </c>
      <c r="E163">
        <f>SUM(C$2:C163)</f>
        <v/>
      </c>
    </row>
    <row r="164">
      <c r="A164" s="9">
        <f>IF(ISNUMBER('Test 4 leap year'!$E$4),IF('Test 4 leap year'!$E$4+162&lt;='Test 4 leap year'!$F$4,'Test 4 leap year'!$E$4+162,""),"")</f>
        <v/>
      </c>
      <c r="B164">
        <f>IF(A164="",0,IF(SUMPRODUCT((ISNUMBER('Test 4 leap year'!$B$8:$B$17)+ISNUMBER('Test 4 leap year'!$C$8:$C$17)&gt;0)*(IF(ISNUMBER('Test 4 leap year'!$B$8:$B$17),'Test 4 leap year'!$B$8:$B$17,'Test 4 leap year'!$E$4)&lt;=A164)*(IF(ISNUMBER('Test 4 leap year'!$C$8:$C$17),'Test 4 leap year'!$C$8:$C$17,'Test 4 leap year'!$F$4)&gt;=A164))&gt;0,1,0))</f>
        <v/>
      </c>
      <c r="C164">
        <f>IF(B164=0,0,IF(SUMPRODUCT((ISNUMBER('Test 4 leap year'!$B$8:$B$17)+ISNUMBER('Test 4 leap year'!$C$8:$C$17)&gt;0)*(ISNUMBER('Test 4 leap year'!$B$8:$B$17)*('Test 4 leap year'!$B$8:$B$17=A164)+ISNUMBER('Test 4 leap year'!$C$8:$C$17)*('Test 4 leap year'!$C$8:$C$17=A164)&gt;0))&gt;0,0,1))</f>
        <v/>
      </c>
      <c r="D164">
        <f>SUM(B$2:B164)</f>
        <v/>
      </c>
      <c r="E164">
        <f>SUM(C$2:C164)</f>
        <v/>
      </c>
    </row>
    <row r="165">
      <c r="A165" s="9">
        <f>IF(ISNUMBER('Test 4 leap year'!$E$4),IF('Test 4 leap year'!$E$4+163&lt;='Test 4 leap year'!$F$4,'Test 4 leap year'!$E$4+163,""),"")</f>
        <v/>
      </c>
      <c r="B165">
        <f>IF(A165="",0,IF(SUMPRODUCT((ISNUMBER('Test 4 leap year'!$B$8:$B$17)+ISNUMBER('Test 4 leap year'!$C$8:$C$17)&gt;0)*(IF(ISNUMBER('Test 4 leap year'!$B$8:$B$17),'Test 4 leap year'!$B$8:$B$17,'Test 4 leap year'!$E$4)&lt;=A165)*(IF(ISNUMBER('Test 4 leap year'!$C$8:$C$17),'Test 4 leap year'!$C$8:$C$17,'Test 4 leap year'!$F$4)&gt;=A165))&gt;0,1,0))</f>
        <v/>
      </c>
      <c r="C165">
        <f>IF(B165=0,0,IF(SUMPRODUCT((ISNUMBER('Test 4 leap year'!$B$8:$B$17)+ISNUMBER('Test 4 leap year'!$C$8:$C$17)&gt;0)*(ISNUMBER('Test 4 leap year'!$B$8:$B$17)*('Test 4 leap year'!$B$8:$B$17=A165)+ISNUMBER('Test 4 leap year'!$C$8:$C$17)*('Test 4 leap year'!$C$8:$C$17=A165)&gt;0))&gt;0,0,1))</f>
        <v/>
      </c>
      <c r="D165">
        <f>SUM(B$2:B165)</f>
        <v/>
      </c>
      <c r="E165">
        <f>SUM(C$2:C165)</f>
        <v/>
      </c>
    </row>
    <row r="166">
      <c r="A166" s="9">
        <f>IF(ISNUMBER('Test 4 leap year'!$E$4),IF('Test 4 leap year'!$E$4+164&lt;='Test 4 leap year'!$F$4,'Test 4 leap year'!$E$4+164,""),"")</f>
        <v/>
      </c>
      <c r="B166">
        <f>IF(A166="",0,IF(SUMPRODUCT((ISNUMBER('Test 4 leap year'!$B$8:$B$17)+ISNUMBER('Test 4 leap year'!$C$8:$C$17)&gt;0)*(IF(ISNUMBER('Test 4 leap year'!$B$8:$B$17),'Test 4 leap year'!$B$8:$B$17,'Test 4 leap year'!$E$4)&lt;=A166)*(IF(ISNUMBER('Test 4 leap year'!$C$8:$C$17),'Test 4 leap year'!$C$8:$C$17,'Test 4 leap year'!$F$4)&gt;=A166))&gt;0,1,0))</f>
        <v/>
      </c>
      <c r="C166">
        <f>IF(B166=0,0,IF(SUMPRODUCT((ISNUMBER('Test 4 leap year'!$B$8:$B$17)+ISNUMBER('Test 4 leap year'!$C$8:$C$17)&gt;0)*(ISNUMBER('Test 4 leap year'!$B$8:$B$17)*('Test 4 leap year'!$B$8:$B$17=A166)+ISNUMBER('Test 4 leap year'!$C$8:$C$17)*('Test 4 leap year'!$C$8:$C$17=A166)&gt;0))&gt;0,0,1))</f>
        <v/>
      </c>
      <c r="D166">
        <f>SUM(B$2:B166)</f>
        <v/>
      </c>
      <c r="E166">
        <f>SUM(C$2:C166)</f>
        <v/>
      </c>
    </row>
    <row r="167">
      <c r="A167" s="9">
        <f>IF(ISNUMBER('Test 4 leap year'!$E$4),IF('Test 4 leap year'!$E$4+165&lt;='Test 4 leap year'!$F$4,'Test 4 leap year'!$E$4+165,""),"")</f>
        <v/>
      </c>
      <c r="B167">
        <f>IF(A167="",0,IF(SUMPRODUCT((ISNUMBER('Test 4 leap year'!$B$8:$B$17)+ISNUMBER('Test 4 leap year'!$C$8:$C$17)&gt;0)*(IF(ISNUMBER('Test 4 leap year'!$B$8:$B$17),'Test 4 leap year'!$B$8:$B$17,'Test 4 leap year'!$E$4)&lt;=A167)*(IF(ISNUMBER('Test 4 leap year'!$C$8:$C$17),'Test 4 leap year'!$C$8:$C$17,'Test 4 leap year'!$F$4)&gt;=A167))&gt;0,1,0))</f>
        <v/>
      </c>
      <c r="C167">
        <f>IF(B167=0,0,IF(SUMPRODUCT((ISNUMBER('Test 4 leap year'!$B$8:$B$17)+ISNUMBER('Test 4 leap year'!$C$8:$C$17)&gt;0)*(ISNUMBER('Test 4 leap year'!$B$8:$B$17)*('Test 4 leap year'!$B$8:$B$17=A167)+ISNUMBER('Test 4 leap year'!$C$8:$C$17)*('Test 4 leap year'!$C$8:$C$17=A167)&gt;0))&gt;0,0,1))</f>
        <v/>
      </c>
      <c r="D167">
        <f>SUM(B$2:B167)</f>
        <v/>
      </c>
      <c r="E167">
        <f>SUM(C$2:C167)</f>
        <v/>
      </c>
    </row>
    <row r="168">
      <c r="A168" s="9">
        <f>IF(ISNUMBER('Test 4 leap year'!$E$4),IF('Test 4 leap year'!$E$4+166&lt;='Test 4 leap year'!$F$4,'Test 4 leap year'!$E$4+166,""),"")</f>
        <v/>
      </c>
      <c r="B168">
        <f>IF(A168="",0,IF(SUMPRODUCT((ISNUMBER('Test 4 leap year'!$B$8:$B$17)+ISNUMBER('Test 4 leap year'!$C$8:$C$17)&gt;0)*(IF(ISNUMBER('Test 4 leap year'!$B$8:$B$17),'Test 4 leap year'!$B$8:$B$17,'Test 4 leap year'!$E$4)&lt;=A168)*(IF(ISNUMBER('Test 4 leap year'!$C$8:$C$17),'Test 4 leap year'!$C$8:$C$17,'Test 4 leap year'!$F$4)&gt;=A168))&gt;0,1,0))</f>
        <v/>
      </c>
      <c r="C168">
        <f>IF(B168=0,0,IF(SUMPRODUCT((ISNUMBER('Test 4 leap year'!$B$8:$B$17)+ISNUMBER('Test 4 leap year'!$C$8:$C$17)&gt;0)*(ISNUMBER('Test 4 leap year'!$B$8:$B$17)*('Test 4 leap year'!$B$8:$B$17=A168)+ISNUMBER('Test 4 leap year'!$C$8:$C$17)*('Test 4 leap year'!$C$8:$C$17=A168)&gt;0))&gt;0,0,1))</f>
        <v/>
      </c>
      <c r="D168">
        <f>SUM(B$2:B168)</f>
        <v/>
      </c>
      <c r="E168">
        <f>SUM(C$2:C168)</f>
        <v/>
      </c>
    </row>
    <row r="169">
      <c r="A169" s="9">
        <f>IF(ISNUMBER('Test 4 leap year'!$E$4),IF('Test 4 leap year'!$E$4+167&lt;='Test 4 leap year'!$F$4,'Test 4 leap year'!$E$4+167,""),"")</f>
        <v/>
      </c>
      <c r="B169">
        <f>IF(A169="",0,IF(SUMPRODUCT((ISNUMBER('Test 4 leap year'!$B$8:$B$17)+ISNUMBER('Test 4 leap year'!$C$8:$C$17)&gt;0)*(IF(ISNUMBER('Test 4 leap year'!$B$8:$B$17),'Test 4 leap year'!$B$8:$B$17,'Test 4 leap year'!$E$4)&lt;=A169)*(IF(ISNUMBER('Test 4 leap year'!$C$8:$C$17),'Test 4 leap year'!$C$8:$C$17,'Test 4 leap year'!$F$4)&gt;=A169))&gt;0,1,0))</f>
        <v/>
      </c>
      <c r="C169">
        <f>IF(B169=0,0,IF(SUMPRODUCT((ISNUMBER('Test 4 leap year'!$B$8:$B$17)+ISNUMBER('Test 4 leap year'!$C$8:$C$17)&gt;0)*(ISNUMBER('Test 4 leap year'!$B$8:$B$17)*('Test 4 leap year'!$B$8:$B$17=A169)+ISNUMBER('Test 4 leap year'!$C$8:$C$17)*('Test 4 leap year'!$C$8:$C$17=A169)&gt;0))&gt;0,0,1))</f>
        <v/>
      </c>
      <c r="D169">
        <f>SUM(B$2:B169)</f>
        <v/>
      </c>
      <c r="E169">
        <f>SUM(C$2:C169)</f>
        <v/>
      </c>
    </row>
    <row r="170">
      <c r="A170" s="9">
        <f>IF(ISNUMBER('Test 4 leap year'!$E$4),IF('Test 4 leap year'!$E$4+168&lt;='Test 4 leap year'!$F$4,'Test 4 leap year'!$E$4+168,""),"")</f>
        <v/>
      </c>
      <c r="B170">
        <f>IF(A170="",0,IF(SUMPRODUCT((ISNUMBER('Test 4 leap year'!$B$8:$B$17)+ISNUMBER('Test 4 leap year'!$C$8:$C$17)&gt;0)*(IF(ISNUMBER('Test 4 leap year'!$B$8:$B$17),'Test 4 leap year'!$B$8:$B$17,'Test 4 leap year'!$E$4)&lt;=A170)*(IF(ISNUMBER('Test 4 leap year'!$C$8:$C$17),'Test 4 leap year'!$C$8:$C$17,'Test 4 leap year'!$F$4)&gt;=A170))&gt;0,1,0))</f>
        <v/>
      </c>
      <c r="C170">
        <f>IF(B170=0,0,IF(SUMPRODUCT((ISNUMBER('Test 4 leap year'!$B$8:$B$17)+ISNUMBER('Test 4 leap year'!$C$8:$C$17)&gt;0)*(ISNUMBER('Test 4 leap year'!$B$8:$B$17)*('Test 4 leap year'!$B$8:$B$17=A170)+ISNUMBER('Test 4 leap year'!$C$8:$C$17)*('Test 4 leap year'!$C$8:$C$17=A170)&gt;0))&gt;0,0,1))</f>
        <v/>
      </c>
      <c r="D170">
        <f>SUM(B$2:B170)</f>
        <v/>
      </c>
      <c r="E170">
        <f>SUM(C$2:C170)</f>
        <v/>
      </c>
    </row>
    <row r="171">
      <c r="A171" s="9">
        <f>IF(ISNUMBER('Test 4 leap year'!$E$4),IF('Test 4 leap year'!$E$4+169&lt;='Test 4 leap year'!$F$4,'Test 4 leap year'!$E$4+169,""),"")</f>
        <v/>
      </c>
      <c r="B171">
        <f>IF(A171="",0,IF(SUMPRODUCT((ISNUMBER('Test 4 leap year'!$B$8:$B$17)+ISNUMBER('Test 4 leap year'!$C$8:$C$17)&gt;0)*(IF(ISNUMBER('Test 4 leap year'!$B$8:$B$17),'Test 4 leap year'!$B$8:$B$17,'Test 4 leap year'!$E$4)&lt;=A171)*(IF(ISNUMBER('Test 4 leap year'!$C$8:$C$17),'Test 4 leap year'!$C$8:$C$17,'Test 4 leap year'!$F$4)&gt;=A171))&gt;0,1,0))</f>
        <v/>
      </c>
      <c r="C171">
        <f>IF(B171=0,0,IF(SUMPRODUCT((ISNUMBER('Test 4 leap year'!$B$8:$B$17)+ISNUMBER('Test 4 leap year'!$C$8:$C$17)&gt;0)*(ISNUMBER('Test 4 leap year'!$B$8:$B$17)*('Test 4 leap year'!$B$8:$B$17=A171)+ISNUMBER('Test 4 leap year'!$C$8:$C$17)*('Test 4 leap year'!$C$8:$C$17=A171)&gt;0))&gt;0,0,1))</f>
        <v/>
      </c>
      <c r="D171">
        <f>SUM(B$2:B171)</f>
        <v/>
      </c>
      <c r="E171">
        <f>SUM(C$2:C171)</f>
        <v/>
      </c>
    </row>
    <row r="172">
      <c r="A172" s="9">
        <f>IF(ISNUMBER('Test 4 leap year'!$E$4),IF('Test 4 leap year'!$E$4+170&lt;='Test 4 leap year'!$F$4,'Test 4 leap year'!$E$4+170,""),"")</f>
        <v/>
      </c>
      <c r="B172">
        <f>IF(A172="",0,IF(SUMPRODUCT((ISNUMBER('Test 4 leap year'!$B$8:$B$17)+ISNUMBER('Test 4 leap year'!$C$8:$C$17)&gt;0)*(IF(ISNUMBER('Test 4 leap year'!$B$8:$B$17),'Test 4 leap year'!$B$8:$B$17,'Test 4 leap year'!$E$4)&lt;=A172)*(IF(ISNUMBER('Test 4 leap year'!$C$8:$C$17),'Test 4 leap year'!$C$8:$C$17,'Test 4 leap year'!$F$4)&gt;=A172))&gt;0,1,0))</f>
        <v/>
      </c>
      <c r="C172">
        <f>IF(B172=0,0,IF(SUMPRODUCT((ISNUMBER('Test 4 leap year'!$B$8:$B$17)+ISNUMBER('Test 4 leap year'!$C$8:$C$17)&gt;0)*(ISNUMBER('Test 4 leap year'!$B$8:$B$17)*('Test 4 leap year'!$B$8:$B$17=A172)+ISNUMBER('Test 4 leap year'!$C$8:$C$17)*('Test 4 leap year'!$C$8:$C$17=A172)&gt;0))&gt;0,0,1))</f>
        <v/>
      </c>
      <c r="D172">
        <f>SUM(B$2:B172)</f>
        <v/>
      </c>
      <c r="E172">
        <f>SUM(C$2:C172)</f>
        <v/>
      </c>
    </row>
    <row r="173">
      <c r="A173" s="9">
        <f>IF(ISNUMBER('Test 4 leap year'!$E$4),IF('Test 4 leap year'!$E$4+171&lt;='Test 4 leap year'!$F$4,'Test 4 leap year'!$E$4+171,""),"")</f>
        <v/>
      </c>
      <c r="B173">
        <f>IF(A173="",0,IF(SUMPRODUCT((ISNUMBER('Test 4 leap year'!$B$8:$B$17)+ISNUMBER('Test 4 leap year'!$C$8:$C$17)&gt;0)*(IF(ISNUMBER('Test 4 leap year'!$B$8:$B$17),'Test 4 leap year'!$B$8:$B$17,'Test 4 leap year'!$E$4)&lt;=A173)*(IF(ISNUMBER('Test 4 leap year'!$C$8:$C$17),'Test 4 leap year'!$C$8:$C$17,'Test 4 leap year'!$F$4)&gt;=A173))&gt;0,1,0))</f>
        <v/>
      </c>
      <c r="C173">
        <f>IF(B173=0,0,IF(SUMPRODUCT((ISNUMBER('Test 4 leap year'!$B$8:$B$17)+ISNUMBER('Test 4 leap year'!$C$8:$C$17)&gt;0)*(ISNUMBER('Test 4 leap year'!$B$8:$B$17)*('Test 4 leap year'!$B$8:$B$17=A173)+ISNUMBER('Test 4 leap year'!$C$8:$C$17)*('Test 4 leap year'!$C$8:$C$17=A173)&gt;0))&gt;0,0,1))</f>
        <v/>
      </c>
      <c r="D173">
        <f>SUM(B$2:B173)</f>
        <v/>
      </c>
      <c r="E173">
        <f>SUM(C$2:C173)</f>
        <v/>
      </c>
    </row>
    <row r="174">
      <c r="A174" s="9">
        <f>IF(ISNUMBER('Test 4 leap year'!$E$4),IF('Test 4 leap year'!$E$4+172&lt;='Test 4 leap year'!$F$4,'Test 4 leap year'!$E$4+172,""),"")</f>
        <v/>
      </c>
      <c r="B174">
        <f>IF(A174="",0,IF(SUMPRODUCT((ISNUMBER('Test 4 leap year'!$B$8:$B$17)+ISNUMBER('Test 4 leap year'!$C$8:$C$17)&gt;0)*(IF(ISNUMBER('Test 4 leap year'!$B$8:$B$17),'Test 4 leap year'!$B$8:$B$17,'Test 4 leap year'!$E$4)&lt;=A174)*(IF(ISNUMBER('Test 4 leap year'!$C$8:$C$17),'Test 4 leap year'!$C$8:$C$17,'Test 4 leap year'!$F$4)&gt;=A174))&gt;0,1,0))</f>
        <v/>
      </c>
      <c r="C174">
        <f>IF(B174=0,0,IF(SUMPRODUCT((ISNUMBER('Test 4 leap year'!$B$8:$B$17)+ISNUMBER('Test 4 leap year'!$C$8:$C$17)&gt;0)*(ISNUMBER('Test 4 leap year'!$B$8:$B$17)*('Test 4 leap year'!$B$8:$B$17=A174)+ISNUMBER('Test 4 leap year'!$C$8:$C$17)*('Test 4 leap year'!$C$8:$C$17=A174)&gt;0))&gt;0,0,1))</f>
        <v/>
      </c>
      <c r="D174">
        <f>SUM(B$2:B174)</f>
        <v/>
      </c>
      <c r="E174">
        <f>SUM(C$2:C174)</f>
        <v/>
      </c>
    </row>
    <row r="175">
      <c r="A175" s="9">
        <f>IF(ISNUMBER('Test 4 leap year'!$E$4),IF('Test 4 leap year'!$E$4+173&lt;='Test 4 leap year'!$F$4,'Test 4 leap year'!$E$4+173,""),"")</f>
        <v/>
      </c>
      <c r="B175">
        <f>IF(A175="",0,IF(SUMPRODUCT((ISNUMBER('Test 4 leap year'!$B$8:$B$17)+ISNUMBER('Test 4 leap year'!$C$8:$C$17)&gt;0)*(IF(ISNUMBER('Test 4 leap year'!$B$8:$B$17),'Test 4 leap year'!$B$8:$B$17,'Test 4 leap year'!$E$4)&lt;=A175)*(IF(ISNUMBER('Test 4 leap year'!$C$8:$C$17),'Test 4 leap year'!$C$8:$C$17,'Test 4 leap year'!$F$4)&gt;=A175))&gt;0,1,0))</f>
        <v/>
      </c>
      <c r="C175">
        <f>IF(B175=0,0,IF(SUMPRODUCT((ISNUMBER('Test 4 leap year'!$B$8:$B$17)+ISNUMBER('Test 4 leap year'!$C$8:$C$17)&gt;0)*(ISNUMBER('Test 4 leap year'!$B$8:$B$17)*('Test 4 leap year'!$B$8:$B$17=A175)+ISNUMBER('Test 4 leap year'!$C$8:$C$17)*('Test 4 leap year'!$C$8:$C$17=A175)&gt;0))&gt;0,0,1))</f>
        <v/>
      </c>
      <c r="D175">
        <f>SUM(B$2:B175)</f>
        <v/>
      </c>
      <c r="E175">
        <f>SUM(C$2:C175)</f>
        <v/>
      </c>
    </row>
    <row r="176">
      <c r="A176" s="9">
        <f>IF(ISNUMBER('Test 4 leap year'!$E$4),IF('Test 4 leap year'!$E$4+174&lt;='Test 4 leap year'!$F$4,'Test 4 leap year'!$E$4+174,""),"")</f>
        <v/>
      </c>
      <c r="B176">
        <f>IF(A176="",0,IF(SUMPRODUCT((ISNUMBER('Test 4 leap year'!$B$8:$B$17)+ISNUMBER('Test 4 leap year'!$C$8:$C$17)&gt;0)*(IF(ISNUMBER('Test 4 leap year'!$B$8:$B$17),'Test 4 leap year'!$B$8:$B$17,'Test 4 leap year'!$E$4)&lt;=A176)*(IF(ISNUMBER('Test 4 leap year'!$C$8:$C$17),'Test 4 leap year'!$C$8:$C$17,'Test 4 leap year'!$F$4)&gt;=A176))&gt;0,1,0))</f>
        <v/>
      </c>
      <c r="C176">
        <f>IF(B176=0,0,IF(SUMPRODUCT((ISNUMBER('Test 4 leap year'!$B$8:$B$17)+ISNUMBER('Test 4 leap year'!$C$8:$C$17)&gt;0)*(ISNUMBER('Test 4 leap year'!$B$8:$B$17)*('Test 4 leap year'!$B$8:$B$17=A176)+ISNUMBER('Test 4 leap year'!$C$8:$C$17)*('Test 4 leap year'!$C$8:$C$17=A176)&gt;0))&gt;0,0,1))</f>
        <v/>
      </c>
      <c r="D176">
        <f>SUM(B$2:B176)</f>
        <v/>
      </c>
      <c r="E176">
        <f>SUM(C$2:C176)</f>
        <v/>
      </c>
    </row>
    <row r="177">
      <c r="A177" s="9">
        <f>IF(ISNUMBER('Test 4 leap year'!$E$4),IF('Test 4 leap year'!$E$4+175&lt;='Test 4 leap year'!$F$4,'Test 4 leap year'!$E$4+175,""),"")</f>
        <v/>
      </c>
      <c r="B177">
        <f>IF(A177="",0,IF(SUMPRODUCT((ISNUMBER('Test 4 leap year'!$B$8:$B$17)+ISNUMBER('Test 4 leap year'!$C$8:$C$17)&gt;0)*(IF(ISNUMBER('Test 4 leap year'!$B$8:$B$17),'Test 4 leap year'!$B$8:$B$17,'Test 4 leap year'!$E$4)&lt;=A177)*(IF(ISNUMBER('Test 4 leap year'!$C$8:$C$17),'Test 4 leap year'!$C$8:$C$17,'Test 4 leap year'!$F$4)&gt;=A177))&gt;0,1,0))</f>
        <v/>
      </c>
      <c r="C177">
        <f>IF(B177=0,0,IF(SUMPRODUCT((ISNUMBER('Test 4 leap year'!$B$8:$B$17)+ISNUMBER('Test 4 leap year'!$C$8:$C$17)&gt;0)*(ISNUMBER('Test 4 leap year'!$B$8:$B$17)*('Test 4 leap year'!$B$8:$B$17=A177)+ISNUMBER('Test 4 leap year'!$C$8:$C$17)*('Test 4 leap year'!$C$8:$C$17=A177)&gt;0))&gt;0,0,1))</f>
        <v/>
      </c>
      <c r="D177">
        <f>SUM(B$2:B177)</f>
        <v/>
      </c>
      <c r="E177">
        <f>SUM(C$2:C177)</f>
        <v/>
      </c>
    </row>
    <row r="178">
      <c r="A178" s="9">
        <f>IF(ISNUMBER('Test 4 leap year'!$E$4),IF('Test 4 leap year'!$E$4+176&lt;='Test 4 leap year'!$F$4,'Test 4 leap year'!$E$4+176,""),"")</f>
        <v/>
      </c>
      <c r="B178">
        <f>IF(A178="",0,IF(SUMPRODUCT((ISNUMBER('Test 4 leap year'!$B$8:$B$17)+ISNUMBER('Test 4 leap year'!$C$8:$C$17)&gt;0)*(IF(ISNUMBER('Test 4 leap year'!$B$8:$B$17),'Test 4 leap year'!$B$8:$B$17,'Test 4 leap year'!$E$4)&lt;=A178)*(IF(ISNUMBER('Test 4 leap year'!$C$8:$C$17),'Test 4 leap year'!$C$8:$C$17,'Test 4 leap year'!$F$4)&gt;=A178))&gt;0,1,0))</f>
        <v/>
      </c>
      <c r="C178">
        <f>IF(B178=0,0,IF(SUMPRODUCT((ISNUMBER('Test 4 leap year'!$B$8:$B$17)+ISNUMBER('Test 4 leap year'!$C$8:$C$17)&gt;0)*(ISNUMBER('Test 4 leap year'!$B$8:$B$17)*('Test 4 leap year'!$B$8:$B$17=A178)+ISNUMBER('Test 4 leap year'!$C$8:$C$17)*('Test 4 leap year'!$C$8:$C$17=A178)&gt;0))&gt;0,0,1))</f>
        <v/>
      </c>
      <c r="D178">
        <f>SUM(B$2:B178)</f>
        <v/>
      </c>
      <c r="E178">
        <f>SUM(C$2:C178)</f>
        <v/>
      </c>
    </row>
    <row r="179">
      <c r="A179" s="9">
        <f>IF(ISNUMBER('Test 4 leap year'!$E$4),IF('Test 4 leap year'!$E$4+177&lt;='Test 4 leap year'!$F$4,'Test 4 leap year'!$E$4+177,""),"")</f>
        <v/>
      </c>
      <c r="B179">
        <f>IF(A179="",0,IF(SUMPRODUCT((ISNUMBER('Test 4 leap year'!$B$8:$B$17)+ISNUMBER('Test 4 leap year'!$C$8:$C$17)&gt;0)*(IF(ISNUMBER('Test 4 leap year'!$B$8:$B$17),'Test 4 leap year'!$B$8:$B$17,'Test 4 leap year'!$E$4)&lt;=A179)*(IF(ISNUMBER('Test 4 leap year'!$C$8:$C$17),'Test 4 leap year'!$C$8:$C$17,'Test 4 leap year'!$F$4)&gt;=A179))&gt;0,1,0))</f>
        <v/>
      </c>
      <c r="C179">
        <f>IF(B179=0,0,IF(SUMPRODUCT((ISNUMBER('Test 4 leap year'!$B$8:$B$17)+ISNUMBER('Test 4 leap year'!$C$8:$C$17)&gt;0)*(ISNUMBER('Test 4 leap year'!$B$8:$B$17)*('Test 4 leap year'!$B$8:$B$17=A179)+ISNUMBER('Test 4 leap year'!$C$8:$C$17)*('Test 4 leap year'!$C$8:$C$17=A179)&gt;0))&gt;0,0,1))</f>
        <v/>
      </c>
      <c r="D179">
        <f>SUM(B$2:B179)</f>
        <v/>
      </c>
      <c r="E179">
        <f>SUM(C$2:C179)</f>
        <v/>
      </c>
    </row>
    <row r="180">
      <c r="A180" s="9">
        <f>IF(ISNUMBER('Test 4 leap year'!$E$4),IF('Test 4 leap year'!$E$4+178&lt;='Test 4 leap year'!$F$4,'Test 4 leap year'!$E$4+178,""),"")</f>
        <v/>
      </c>
      <c r="B180">
        <f>IF(A180="",0,IF(SUMPRODUCT((ISNUMBER('Test 4 leap year'!$B$8:$B$17)+ISNUMBER('Test 4 leap year'!$C$8:$C$17)&gt;0)*(IF(ISNUMBER('Test 4 leap year'!$B$8:$B$17),'Test 4 leap year'!$B$8:$B$17,'Test 4 leap year'!$E$4)&lt;=A180)*(IF(ISNUMBER('Test 4 leap year'!$C$8:$C$17),'Test 4 leap year'!$C$8:$C$17,'Test 4 leap year'!$F$4)&gt;=A180))&gt;0,1,0))</f>
        <v/>
      </c>
      <c r="C180">
        <f>IF(B180=0,0,IF(SUMPRODUCT((ISNUMBER('Test 4 leap year'!$B$8:$B$17)+ISNUMBER('Test 4 leap year'!$C$8:$C$17)&gt;0)*(ISNUMBER('Test 4 leap year'!$B$8:$B$17)*('Test 4 leap year'!$B$8:$B$17=A180)+ISNUMBER('Test 4 leap year'!$C$8:$C$17)*('Test 4 leap year'!$C$8:$C$17=A180)&gt;0))&gt;0,0,1))</f>
        <v/>
      </c>
      <c r="D180">
        <f>SUM(B$2:B180)</f>
        <v/>
      </c>
      <c r="E180">
        <f>SUM(C$2:C180)</f>
        <v/>
      </c>
    </row>
    <row r="181">
      <c r="A181" s="9">
        <f>IF(ISNUMBER('Test 4 leap year'!$E$4),IF('Test 4 leap year'!$E$4+179&lt;='Test 4 leap year'!$F$4,'Test 4 leap year'!$E$4+179,""),"")</f>
        <v/>
      </c>
      <c r="B181">
        <f>IF(A181="",0,IF(SUMPRODUCT((ISNUMBER('Test 4 leap year'!$B$8:$B$17)+ISNUMBER('Test 4 leap year'!$C$8:$C$17)&gt;0)*(IF(ISNUMBER('Test 4 leap year'!$B$8:$B$17),'Test 4 leap year'!$B$8:$B$17,'Test 4 leap year'!$E$4)&lt;=A181)*(IF(ISNUMBER('Test 4 leap year'!$C$8:$C$17),'Test 4 leap year'!$C$8:$C$17,'Test 4 leap year'!$F$4)&gt;=A181))&gt;0,1,0))</f>
        <v/>
      </c>
      <c r="C181">
        <f>IF(B181=0,0,IF(SUMPRODUCT((ISNUMBER('Test 4 leap year'!$B$8:$B$17)+ISNUMBER('Test 4 leap year'!$C$8:$C$17)&gt;0)*(ISNUMBER('Test 4 leap year'!$B$8:$B$17)*('Test 4 leap year'!$B$8:$B$17=A181)+ISNUMBER('Test 4 leap year'!$C$8:$C$17)*('Test 4 leap year'!$C$8:$C$17=A181)&gt;0))&gt;0,0,1))</f>
        <v/>
      </c>
      <c r="D181">
        <f>SUM(B$2:B181)</f>
        <v/>
      </c>
      <c r="E181">
        <f>SUM(C$2:C181)</f>
        <v/>
      </c>
    </row>
    <row r="182">
      <c r="A182" s="9">
        <f>IF(ISNUMBER('Test 4 leap year'!$E$4),IF('Test 4 leap year'!$E$4+180&lt;='Test 4 leap year'!$F$4,'Test 4 leap year'!$E$4+180,""),"")</f>
        <v/>
      </c>
      <c r="B182">
        <f>IF(A182="",0,IF(SUMPRODUCT((ISNUMBER('Test 4 leap year'!$B$8:$B$17)+ISNUMBER('Test 4 leap year'!$C$8:$C$17)&gt;0)*(IF(ISNUMBER('Test 4 leap year'!$B$8:$B$17),'Test 4 leap year'!$B$8:$B$17,'Test 4 leap year'!$E$4)&lt;=A182)*(IF(ISNUMBER('Test 4 leap year'!$C$8:$C$17),'Test 4 leap year'!$C$8:$C$17,'Test 4 leap year'!$F$4)&gt;=A182))&gt;0,1,0))</f>
        <v/>
      </c>
      <c r="C182">
        <f>IF(B182=0,0,IF(SUMPRODUCT((ISNUMBER('Test 4 leap year'!$B$8:$B$17)+ISNUMBER('Test 4 leap year'!$C$8:$C$17)&gt;0)*(ISNUMBER('Test 4 leap year'!$B$8:$B$17)*('Test 4 leap year'!$B$8:$B$17=A182)+ISNUMBER('Test 4 leap year'!$C$8:$C$17)*('Test 4 leap year'!$C$8:$C$17=A182)&gt;0))&gt;0,0,1))</f>
        <v/>
      </c>
      <c r="D182">
        <f>SUM(B$2:B182)</f>
        <v/>
      </c>
      <c r="E182">
        <f>SUM(C$2:C182)</f>
        <v/>
      </c>
    </row>
    <row r="183">
      <c r="A183" s="9">
        <f>IF(ISNUMBER('Test 4 leap year'!$E$4),IF('Test 4 leap year'!$E$4+181&lt;='Test 4 leap year'!$F$4,'Test 4 leap year'!$E$4+181,""),"")</f>
        <v/>
      </c>
      <c r="B183">
        <f>IF(A183="",0,IF(SUMPRODUCT((ISNUMBER('Test 4 leap year'!$B$8:$B$17)+ISNUMBER('Test 4 leap year'!$C$8:$C$17)&gt;0)*(IF(ISNUMBER('Test 4 leap year'!$B$8:$B$17),'Test 4 leap year'!$B$8:$B$17,'Test 4 leap year'!$E$4)&lt;=A183)*(IF(ISNUMBER('Test 4 leap year'!$C$8:$C$17),'Test 4 leap year'!$C$8:$C$17,'Test 4 leap year'!$F$4)&gt;=A183))&gt;0,1,0))</f>
        <v/>
      </c>
      <c r="C183">
        <f>IF(B183=0,0,IF(SUMPRODUCT((ISNUMBER('Test 4 leap year'!$B$8:$B$17)+ISNUMBER('Test 4 leap year'!$C$8:$C$17)&gt;0)*(ISNUMBER('Test 4 leap year'!$B$8:$B$17)*('Test 4 leap year'!$B$8:$B$17=A183)+ISNUMBER('Test 4 leap year'!$C$8:$C$17)*('Test 4 leap year'!$C$8:$C$17=A183)&gt;0))&gt;0,0,1))</f>
        <v/>
      </c>
      <c r="D183">
        <f>SUM(B$2:B183)</f>
        <v/>
      </c>
      <c r="E183">
        <f>SUM(C$2:C183)</f>
        <v/>
      </c>
    </row>
    <row r="184">
      <c r="A184" s="9">
        <f>IF(ISNUMBER('Test 4 leap year'!$E$4),IF('Test 4 leap year'!$E$4+182&lt;='Test 4 leap year'!$F$4,'Test 4 leap year'!$E$4+182,""),"")</f>
        <v/>
      </c>
      <c r="B184">
        <f>IF(A184="",0,IF(SUMPRODUCT((ISNUMBER('Test 4 leap year'!$B$8:$B$17)+ISNUMBER('Test 4 leap year'!$C$8:$C$17)&gt;0)*(IF(ISNUMBER('Test 4 leap year'!$B$8:$B$17),'Test 4 leap year'!$B$8:$B$17,'Test 4 leap year'!$E$4)&lt;=A184)*(IF(ISNUMBER('Test 4 leap year'!$C$8:$C$17),'Test 4 leap year'!$C$8:$C$17,'Test 4 leap year'!$F$4)&gt;=A184))&gt;0,1,0))</f>
        <v/>
      </c>
      <c r="C184">
        <f>IF(B184=0,0,IF(SUMPRODUCT((ISNUMBER('Test 4 leap year'!$B$8:$B$17)+ISNUMBER('Test 4 leap year'!$C$8:$C$17)&gt;0)*(ISNUMBER('Test 4 leap year'!$B$8:$B$17)*('Test 4 leap year'!$B$8:$B$17=A184)+ISNUMBER('Test 4 leap year'!$C$8:$C$17)*('Test 4 leap year'!$C$8:$C$17=A184)&gt;0))&gt;0,0,1))</f>
        <v/>
      </c>
      <c r="D184">
        <f>SUM(B$2:B184)</f>
        <v/>
      </c>
      <c r="E184">
        <f>SUM(C$2:C184)</f>
        <v/>
      </c>
    </row>
    <row r="185">
      <c r="A185" s="9">
        <f>IF(ISNUMBER('Test 4 leap year'!$E$4),IF('Test 4 leap year'!$E$4+183&lt;='Test 4 leap year'!$F$4,'Test 4 leap year'!$E$4+183,""),"")</f>
        <v/>
      </c>
      <c r="B185">
        <f>IF(A185="",0,IF(SUMPRODUCT((ISNUMBER('Test 4 leap year'!$B$8:$B$17)+ISNUMBER('Test 4 leap year'!$C$8:$C$17)&gt;0)*(IF(ISNUMBER('Test 4 leap year'!$B$8:$B$17),'Test 4 leap year'!$B$8:$B$17,'Test 4 leap year'!$E$4)&lt;=A185)*(IF(ISNUMBER('Test 4 leap year'!$C$8:$C$17),'Test 4 leap year'!$C$8:$C$17,'Test 4 leap year'!$F$4)&gt;=A185))&gt;0,1,0))</f>
        <v/>
      </c>
      <c r="C185">
        <f>IF(B185=0,0,IF(SUMPRODUCT((ISNUMBER('Test 4 leap year'!$B$8:$B$17)+ISNUMBER('Test 4 leap year'!$C$8:$C$17)&gt;0)*(ISNUMBER('Test 4 leap year'!$B$8:$B$17)*('Test 4 leap year'!$B$8:$B$17=A185)+ISNUMBER('Test 4 leap year'!$C$8:$C$17)*('Test 4 leap year'!$C$8:$C$17=A185)&gt;0))&gt;0,0,1))</f>
        <v/>
      </c>
      <c r="D185">
        <f>SUM(B$2:B185)</f>
        <v/>
      </c>
      <c r="E185">
        <f>SUM(C$2:C185)</f>
        <v/>
      </c>
    </row>
    <row r="186">
      <c r="A186" s="9">
        <f>IF(ISNUMBER('Test 4 leap year'!$E$4),IF('Test 4 leap year'!$E$4+184&lt;='Test 4 leap year'!$F$4,'Test 4 leap year'!$E$4+184,""),"")</f>
        <v/>
      </c>
      <c r="B186">
        <f>IF(A186="",0,IF(SUMPRODUCT((ISNUMBER('Test 4 leap year'!$B$8:$B$17)+ISNUMBER('Test 4 leap year'!$C$8:$C$17)&gt;0)*(IF(ISNUMBER('Test 4 leap year'!$B$8:$B$17),'Test 4 leap year'!$B$8:$B$17,'Test 4 leap year'!$E$4)&lt;=A186)*(IF(ISNUMBER('Test 4 leap year'!$C$8:$C$17),'Test 4 leap year'!$C$8:$C$17,'Test 4 leap year'!$F$4)&gt;=A186))&gt;0,1,0))</f>
        <v/>
      </c>
      <c r="C186">
        <f>IF(B186=0,0,IF(SUMPRODUCT((ISNUMBER('Test 4 leap year'!$B$8:$B$17)+ISNUMBER('Test 4 leap year'!$C$8:$C$17)&gt;0)*(ISNUMBER('Test 4 leap year'!$B$8:$B$17)*('Test 4 leap year'!$B$8:$B$17=A186)+ISNUMBER('Test 4 leap year'!$C$8:$C$17)*('Test 4 leap year'!$C$8:$C$17=A186)&gt;0))&gt;0,0,1))</f>
        <v/>
      </c>
      <c r="D186">
        <f>SUM(B$2:B186)</f>
        <v/>
      </c>
      <c r="E186">
        <f>SUM(C$2:C186)</f>
        <v/>
      </c>
    </row>
    <row r="187">
      <c r="A187" s="9">
        <f>IF(ISNUMBER('Test 4 leap year'!$E$4),IF('Test 4 leap year'!$E$4+185&lt;='Test 4 leap year'!$F$4,'Test 4 leap year'!$E$4+185,""),"")</f>
        <v/>
      </c>
      <c r="B187">
        <f>IF(A187="",0,IF(SUMPRODUCT((ISNUMBER('Test 4 leap year'!$B$8:$B$17)+ISNUMBER('Test 4 leap year'!$C$8:$C$17)&gt;0)*(IF(ISNUMBER('Test 4 leap year'!$B$8:$B$17),'Test 4 leap year'!$B$8:$B$17,'Test 4 leap year'!$E$4)&lt;=A187)*(IF(ISNUMBER('Test 4 leap year'!$C$8:$C$17),'Test 4 leap year'!$C$8:$C$17,'Test 4 leap year'!$F$4)&gt;=A187))&gt;0,1,0))</f>
        <v/>
      </c>
      <c r="C187">
        <f>IF(B187=0,0,IF(SUMPRODUCT((ISNUMBER('Test 4 leap year'!$B$8:$B$17)+ISNUMBER('Test 4 leap year'!$C$8:$C$17)&gt;0)*(ISNUMBER('Test 4 leap year'!$B$8:$B$17)*('Test 4 leap year'!$B$8:$B$17=A187)+ISNUMBER('Test 4 leap year'!$C$8:$C$17)*('Test 4 leap year'!$C$8:$C$17=A187)&gt;0))&gt;0,0,1))</f>
        <v/>
      </c>
      <c r="D187">
        <f>SUM(B$2:B187)</f>
        <v/>
      </c>
      <c r="E187">
        <f>SUM(C$2:C187)</f>
        <v/>
      </c>
    </row>
    <row r="188">
      <c r="A188" s="9">
        <f>IF(ISNUMBER('Test 4 leap year'!$E$4),IF('Test 4 leap year'!$E$4+186&lt;='Test 4 leap year'!$F$4,'Test 4 leap year'!$E$4+186,""),"")</f>
        <v/>
      </c>
      <c r="B188">
        <f>IF(A188="",0,IF(SUMPRODUCT((ISNUMBER('Test 4 leap year'!$B$8:$B$17)+ISNUMBER('Test 4 leap year'!$C$8:$C$17)&gt;0)*(IF(ISNUMBER('Test 4 leap year'!$B$8:$B$17),'Test 4 leap year'!$B$8:$B$17,'Test 4 leap year'!$E$4)&lt;=A188)*(IF(ISNUMBER('Test 4 leap year'!$C$8:$C$17),'Test 4 leap year'!$C$8:$C$17,'Test 4 leap year'!$F$4)&gt;=A188))&gt;0,1,0))</f>
        <v/>
      </c>
      <c r="C188">
        <f>IF(B188=0,0,IF(SUMPRODUCT((ISNUMBER('Test 4 leap year'!$B$8:$B$17)+ISNUMBER('Test 4 leap year'!$C$8:$C$17)&gt;0)*(ISNUMBER('Test 4 leap year'!$B$8:$B$17)*('Test 4 leap year'!$B$8:$B$17=A188)+ISNUMBER('Test 4 leap year'!$C$8:$C$17)*('Test 4 leap year'!$C$8:$C$17=A188)&gt;0))&gt;0,0,1))</f>
        <v/>
      </c>
      <c r="D188">
        <f>SUM(B$2:B188)</f>
        <v/>
      </c>
      <c r="E188">
        <f>SUM(C$2:C188)</f>
        <v/>
      </c>
    </row>
    <row r="189">
      <c r="A189" s="9">
        <f>IF(ISNUMBER('Test 4 leap year'!$E$4),IF('Test 4 leap year'!$E$4+187&lt;='Test 4 leap year'!$F$4,'Test 4 leap year'!$E$4+187,""),"")</f>
        <v/>
      </c>
      <c r="B189">
        <f>IF(A189="",0,IF(SUMPRODUCT((ISNUMBER('Test 4 leap year'!$B$8:$B$17)+ISNUMBER('Test 4 leap year'!$C$8:$C$17)&gt;0)*(IF(ISNUMBER('Test 4 leap year'!$B$8:$B$17),'Test 4 leap year'!$B$8:$B$17,'Test 4 leap year'!$E$4)&lt;=A189)*(IF(ISNUMBER('Test 4 leap year'!$C$8:$C$17),'Test 4 leap year'!$C$8:$C$17,'Test 4 leap year'!$F$4)&gt;=A189))&gt;0,1,0))</f>
        <v/>
      </c>
      <c r="C189">
        <f>IF(B189=0,0,IF(SUMPRODUCT((ISNUMBER('Test 4 leap year'!$B$8:$B$17)+ISNUMBER('Test 4 leap year'!$C$8:$C$17)&gt;0)*(ISNUMBER('Test 4 leap year'!$B$8:$B$17)*('Test 4 leap year'!$B$8:$B$17=A189)+ISNUMBER('Test 4 leap year'!$C$8:$C$17)*('Test 4 leap year'!$C$8:$C$17=A189)&gt;0))&gt;0,0,1))</f>
        <v/>
      </c>
      <c r="D189">
        <f>SUM(B$2:B189)</f>
        <v/>
      </c>
      <c r="E189">
        <f>SUM(C$2:C189)</f>
        <v/>
      </c>
    </row>
    <row r="190">
      <c r="A190" s="9">
        <f>IF(ISNUMBER('Test 4 leap year'!$E$4),IF('Test 4 leap year'!$E$4+188&lt;='Test 4 leap year'!$F$4,'Test 4 leap year'!$E$4+188,""),"")</f>
        <v/>
      </c>
      <c r="B190">
        <f>IF(A190="",0,IF(SUMPRODUCT((ISNUMBER('Test 4 leap year'!$B$8:$B$17)+ISNUMBER('Test 4 leap year'!$C$8:$C$17)&gt;0)*(IF(ISNUMBER('Test 4 leap year'!$B$8:$B$17),'Test 4 leap year'!$B$8:$B$17,'Test 4 leap year'!$E$4)&lt;=A190)*(IF(ISNUMBER('Test 4 leap year'!$C$8:$C$17),'Test 4 leap year'!$C$8:$C$17,'Test 4 leap year'!$F$4)&gt;=A190))&gt;0,1,0))</f>
        <v/>
      </c>
      <c r="C190">
        <f>IF(B190=0,0,IF(SUMPRODUCT((ISNUMBER('Test 4 leap year'!$B$8:$B$17)+ISNUMBER('Test 4 leap year'!$C$8:$C$17)&gt;0)*(ISNUMBER('Test 4 leap year'!$B$8:$B$17)*('Test 4 leap year'!$B$8:$B$17=A190)+ISNUMBER('Test 4 leap year'!$C$8:$C$17)*('Test 4 leap year'!$C$8:$C$17=A190)&gt;0))&gt;0,0,1))</f>
        <v/>
      </c>
      <c r="D190">
        <f>SUM(B$2:B190)</f>
        <v/>
      </c>
      <c r="E190">
        <f>SUM(C$2:C190)</f>
        <v/>
      </c>
    </row>
    <row r="191">
      <c r="A191" s="9">
        <f>IF(ISNUMBER('Test 4 leap year'!$E$4),IF('Test 4 leap year'!$E$4+189&lt;='Test 4 leap year'!$F$4,'Test 4 leap year'!$E$4+189,""),"")</f>
        <v/>
      </c>
      <c r="B191">
        <f>IF(A191="",0,IF(SUMPRODUCT((ISNUMBER('Test 4 leap year'!$B$8:$B$17)+ISNUMBER('Test 4 leap year'!$C$8:$C$17)&gt;0)*(IF(ISNUMBER('Test 4 leap year'!$B$8:$B$17),'Test 4 leap year'!$B$8:$B$17,'Test 4 leap year'!$E$4)&lt;=A191)*(IF(ISNUMBER('Test 4 leap year'!$C$8:$C$17),'Test 4 leap year'!$C$8:$C$17,'Test 4 leap year'!$F$4)&gt;=A191))&gt;0,1,0))</f>
        <v/>
      </c>
      <c r="C191">
        <f>IF(B191=0,0,IF(SUMPRODUCT((ISNUMBER('Test 4 leap year'!$B$8:$B$17)+ISNUMBER('Test 4 leap year'!$C$8:$C$17)&gt;0)*(ISNUMBER('Test 4 leap year'!$B$8:$B$17)*('Test 4 leap year'!$B$8:$B$17=A191)+ISNUMBER('Test 4 leap year'!$C$8:$C$17)*('Test 4 leap year'!$C$8:$C$17=A191)&gt;0))&gt;0,0,1))</f>
        <v/>
      </c>
      <c r="D191">
        <f>SUM(B$2:B191)</f>
        <v/>
      </c>
      <c r="E191">
        <f>SUM(C$2:C191)</f>
        <v/>
      </c>
    </row>
    <row r="192">
      <c r="A192" s="9">
        <f>IF(ISNUMBER('Test 4 leap year'!$E$4),IF('Test 4 leap year'!$E$4+190&lt;='Test 4 leap year'!$F$4,'Test 4 leap year'!$E$4+190,""),"")</f>
        <v/>
      </c>
      <c r="B192">
        <f>IF(A192="",0,IF(SUMPRODUCT((ISNUMBER('Test 4 leap year'!$B$8:$B$17)+ISNUMBER('Test 4 leap year'!$C$8:$C$17)&gt;0)*(IF(ISNUMBER('Test 4 leap year'!$B$8:$B$17),'Test 4 leap year'!$B$8:$B$17,'Test 4 leap year'!$E$4)&lt;=A192)*(IF(ISNUMBER('Test 4 leap year'!$C$8:$C$17),'Test 4 leap year'!$C$8:$C$17,'Test 4 leap year'!$F$4)&gt;=A192))&gt;0,1,0))</f>
        <v/>
      </c>
      <c r="C192">
        <f>IF(B192=0,0,IF(SUMPRODUCT((ISNUMBER('Test 4 leap year'!$B$8:$B$17)+ISNUMBER('Test 4 leap year'!$C$8:$C$17)&gt;0)*(ISNUMBER('Test 4 leap year'!$B$8:$B$17)*('Test 4 leap year'!$B$8:$B$17=A192)+ISNUMBER('Test 4 leap year'!$C$8:$C$17)*('Test 4 leap year'!$C$8:$C$17=A192)&gt;0))&gt;0,0,1))</f>
        <v/>
      </c>
      <c r="D192">
        <f>SUM(B$2:B192)</f>
        <v/>
      </c>
      <c r="E192">
        <f>SUM(C$2:C192)</f>
        <v/>
      </c>
    </row>
    <row r="193">
      <c r="A193" s="9">
        <f>IF(ISNUMBER('Test 4 leap year'!$E$4),IF('Test 4 leap year'!$E$4+191&lt;='Test 4 leap year'!$F$4,'Test 4 leap year'!$E$4+191,""),"")</f>
        <v/>
      </c>
      <c r="B193">
        <f>IF(A193="",0,IF(SUMPRODUCT((ISNUMBER('Test 4 leap year'!$B$8:$B$17)+ISNUMBER('Test 4 leap year'!$C$8:$C$17)&gt;0)*(IF(ISNUMBER('Test 4 leap year'!$B$8:$B$17),'Test 4 leap year'!$B$8:$B$17,'Test 4 leap year'!$E$4)&lt;=A193)*(IF(ISNUMBER('Test 4 leap year'!$C$8:$C$17),'Test 4 leap year'!$C$8:$C$17,'Test 4 leap year'!$F$4)&gt;=A193))&gt;0,1,0))</f>
        <v/>
      </c>
      <c r="C193">
        <f>IF(B193=0,0,IF(SUMPRODUCT((ISNUMBER('Test 4 leap year'!$B$8:$B$17)+ISNUMBER('Test 4 leap year'!$C$8:$C$17)&gt;0)*(ISNUMBER('Test 4 leap year'!$B$8:$B$17)*('Test 4 leap year'!$B$8:$B$17=A193)+ISNUMBER('Test 4 leap year'!$C$8:$C$17)*('Test 4 leap year'!$C$8:$C$17=A193)&gt;0))&gt;0,0,1))</f>
        <v/>
      </c>
      <c r="D193">
        <f>SUM(B$2:B193)</f>
        <v/>
      </c>
      <c r="E193">
        <f>SUM(C$2:C193)</f>
        <v/>
      </c>
    </row>
    <row r="194">
      <c r="A194" s="9">
        <f>IF(ISNUMBER('Test 4 leap year'!$E$4),IF('Test 4 leap year'!$E$4+192&lt;='Test 4 leap year'!$F$4,'Test 4 leap year'!$E$4+192,""),"")</f>
        <v/>
      </c>
      <c r="B194">
        <f>IF(A194="",0,IF(SUMPRODUCT((ISNUMBER('Test 4 leap year'!$B$8:$B$17)+ISNUMBER('Test 4 leap year'!$C$8:$C$17)&gt;0)*(IF(ISNUMBER('Test 4 leap year'!$B$8:$B$17),'Test 4 leap year'!$B$8:$B$17,'Test 4 leap year'!$E$4)&lt;=A194)*(IF(ISNUMBER('Test 4 leap year'!$C$8:$C$17),'Test 4 leap year'!$C$8:$C$17,'Test 4 leap year'!$F$4)&gt;=A194))&gt;0,1,0))</f>
        <v/>
      </c>
      <c r="C194">
        <f>IF(B194=0,0,IF(SUMPRODUCT((ISNUMBER('Test 4 leap year'!$B$8:$B$17)+ISNUMBER('Test 4 leap year'!$C$8:$C$17)&gt;0)*(ISNUMBER('Test 4 leap year'!$B$8:$B$17)*('Test 4 leap year'!$B$8:$B$17=A194)+ISNUMBER('Test 4 leap year'!$C$8:$C$17)*('Test 4 leap year'!$C$8:$C$17=A194)&gt;0))&gt;0,0,1))</f>
        <v/>
      </c>
      <c r="D194">
        <f>SUM(B$2:B194)</f>
        <v/>
      </c>
      <c r="E194">
        <f>SUM(C$2:C194)</f>
        <v/>
      </c>
    </row>
    <row r="195">
      <c r="A195" s="9">
        <f>IF(ISNUMBER('Test 4 leap year'!$E$4),IF('Test 4 leap year'!$E$4+193&lt;='Test 4 leap year'!$F$4,'Test 4 leap year'!$E$4+193,""),"")</f>
        <v/>
      </c>
      <c r="B195">
        <f>IF(A195="",0,IF(SUMPRODUCT((ISNUMBER('Test 4 leap year'!$B$8:$B$17)+ISNUMBER('Test 4 leap year'!$C$8:$C$17)&gt;0)*(IF(ISNUMBER('Test 4 leap year'!$B$8:$B$17),'Test 4 leap year'!$B$8:$B$17,'Test 4 leap year'!$E$4)&lt;=A195)*(IF(ISNUMBER('Test 4 leap year'!$C$8:$C$17),'Test 4 leap year'!$C$8:$C$17,'Test 4 leap year'!$F$4)&gt;=A195))&gt;0,1,0))</f>
        <v/>
      </c>
      <c r="C195">
        <f>IF(B195=0,0,IF(SUMPRODUCT((ISNUMBER('Test 4 leap year'!$B$8:$B$17)+ISNUMBER('Test 4 leap year'!$C$8:$C$17)&gt;0)*(ISNUMBER('Test 4 leap year'!$B$8:$B$17)*('Test 4 leap year'!$B$8:$B$17=A195)+ISNUMBER('Test 4 leap year'!$C$8:$C$17)*('Test 4 leap year'!$C$8:$C$17=A195)&gt;0))&gt;0,0,1))</f>
        <v/>
      </c>
      <c r="D195">
        <f>SUM(B$2:B195)</f>
        <v/>
      </c>
      <c r="E195">
        <f>SUM(C$2:C195)</f>
        <v/>
      </c>
    </row>
    <row r="196">
      <c r="A196" s="9">
        <f>IF(ISNUMBER('Test 4 leap year'!$E$4),IF('Test 4 leap year'!$E$4+194&lt;='Test 4 leap year'!$F$4,'Test 4 leap year'!$E$4+194,""),"")</f>
        <v/>
      </c>
      <c r="B196">
        <f>IF(A196="",0,IF(SUMPRODUCT((ISNUMBER('Test 4 leap year'!$B$8:$B$17)+ISNUMBER('Test 4 leap year'!$C$8:$C$17)&gt;0)*(IF(ISNUMBER('Test 4 leap year'!$B$8:$B$17),'Test 4 leap year'!$B$8:$B$17,'Test 4 leap year'!$E$4)&lt;=A196)*(IF(ISNUMBER('Test 4 leap year'!$C$8:$C$17),'Test 4 leap year'!$C$8:$C$17,'Test 4 leap year'!$F$4)&gt;=A196))&gt;0,1,0))</f>
        <v/>
      </c>
      <c r="C196">
        <f>IF(B196=0,0,IF(SUMPRODUCT((ISNUMBER('Test 4 leap year'!$B$8:$B$17)+ISNUMBER('Test 4 leap year'!$C$8:$C$17)&gt;0)*(ISNUMBER('Test 4 leap year'!$B$8:$B$17)*('Test 4 leap year'!$B$8:$B$17=A196)+ISNUMBER('Test 4 leap year'!$C$8:$C$17)*('Test 4 leap year'!$C$8:$C$17=A196)&gt;0))&gt;0,0,1))</f>
        <v/>
      </c>
      <c r="D196">
        <f>SUM(B$2:B196)</f>
        <v/>
      </c>
      <c r="E196">
        <f>SUM(C$2:C196)</f>
        <v/>
      </c>
    </row>
    <row r="197">
      <c r="A197" s="9">
        <f>IF(ISNUMBER('Test 4 leap year'!$E$4),IF('Test 4 leap year'!$E$4+195&lt;='Test 4 leap year'!$F$4,'Test 4 leap year'!$E$4+195,""),"")</f>
        <v/>
      </c>
      <c r="B197">
        <f>IF(A197="",0,IF(SUMPRODUCT((ISNUMBER('Test 4 leap year'!$B$8:$B$17)+ISNUMBER('Test 4 leap year'!$C$8:$C$17)&gt;0)*(IF(ISNUMBER('Test 4 leap year'!$B$8:$B$17),'Test 4 leap year'!$B$8:$B$17,'Test 4 leap year'!$E$4)&lt;=A197)*(IF(ISNUMBER('Test 4 leap year'!$C$8:$C$17),'Test 4 leap year'!$C$8:$C$17,'Test 4 leap year'!$F$4)&gt;=A197))&gt;0,1,0))</f>
        <v/>
      </c>
      <c r="C197">
        <f>IF(B197=0,0,IF(SUMPRODUCT((ISNUMBER('Test 4 leap year'!$B$8:$B$17)+ISNUMBER('Test 4 leap year'!$C$8:$C$17)&gt;0)*(ISNUMBER('Test 4 leap year'!$B$8:$B$17)*('Test 4 leap year'!$B$8:$B$17=A197)+ISNUMBER('Test 4 leap year'!$C$8:$C$17)*('Test 4 leap year'!$C$8:$C$17=A197)&gt;0))&gt;0,0,1))</f>
        <v/>
      </c>
      <c r="D197">
        <f>SUM(B$2:B197)</f>
        <v/>
      </c>
      <c r="E197">
        <f>SUM(C$2:C197)</f>
        <v/>
      </c>
    </row>
    <row r="198">
      <c r="A198" s="9">
        <f>IF(ISNUMBER('Test 4 leap year'!$E$4),IF('Test 4 leap year'!$E$4+196&lt;='Test 4 leap year'!$F$4,'Test 4 leap year'!$E$4+196,""),"")</f>
        <v/>
      </c>
      <c r="B198">
        <f>IF(A198="",0,IF(SUMPRODUCT((ISNUMBER('Test 4 leap year'!$B$8:$B$17)+ISNUMBER('Test 4 leap year'!$C$8:$C$17)&gt;0)*(IF(ISNUMBER('Test 4 leap year'!$B$8:$B$17),'Test 4 leap year'!$B$8:$B$17,'Test 4 leap year'!$E$4)&lt;=A198)*(IF(ISNUMBER('Test 4 leap year'!$C$8:$C$17),'Test 4 leap year'!$C$8:$C$17,'Test 4 leap year'!$F$4)&gt;=A198))&gt;0,1,0))</f>
        <v/>
      </c>
      <c r="C198">
        <f>IF(B198=0,0,IF(SUMPRODUCT((ISNUMBER('Test 4 leap year'!$B$8:$B$17)+ISNUMBER('Test 4 leap year'!$C$8:$C$17)&gt;0)*(ISNUMBER('Test 4 leap year'!$B$8:$B$17)*('Test 4 leap year'!$B$8:$B$17=A198)+ISNUMBER('Test 4 leap year'!$C$8:$C$17)*('Test 4 leap year'!$C$8:$C$17=A198)&gt;0))&gt;0,0,1))</f>
        <v/>
      </c>
      <c r="D198">
        <f>SUM(B$2:B198)</f>
        <v/>
      </c>
      <c r="E198">
        <f>SUM(C$2:C198)</f>
        <v/>
      </c>
    </row>
    <row r="199">
      <c r="A199" s="9">
        <f>IF(ISNUMBER('Test 4 leap year'!$E$4),IF('Test 4 leap year'!$E$4+197&lt;='Test 4 leap year'!$F$4,'Test 4 leap year'!$E$4+197,""),"")</f>
        <v/>
      </c>
      <c r="B199">
        <f>IF(A199="",0,IF(SUMPRODUCT((ISNUMBER('Test 4 leap year'!$B$8:$B$17)+ISNUMBER('Test 4 leap year'!$C$8:$C$17)&gt;0)*(IF(ISNUMBER('Test 4 leap year'!$B$8:$B$17),'Test 4 leap year'!$B$8:$B$17,'Test 4 leap year'!$E$4)&lt;=A199)*(IF(ISNUMBER('Test 4 leap year'!$C$8:$C$17),'Test 4 leap year'!$C$8:$C$17,'Test 4 leap year'!$F$4)&gt;=A199))&gt;0,1,0))</f>
        <v/>
      </c>
      <c r="C199">
        <f>IF(B199=0,0,IF(SUMPRODUCT((ISNUMBER('Test 4 leap year'!$B$8:$B$17)+ISNUMBER('Test 4 leap year'!$C$8:$C$17)&gt;0)*(ISNUMBER('Test 4 leap year'!$B$8:$B$17)*('Test 4 leap year'!$B$8:$B$17=A199)+ISNUMBER('Test 4 leap year'!$C$8:$C$17)*('Test 4 leap year'!$C$8:$C$17=A199)&gt;0))&gt;0,0,1))</f>
        <v/>
      </c>
      <c r="D199">
        <f>SUM(B$2:B199)</f>
        <v/>
      </c>
      <c r="E199">
        <f>SUM(C$2:C199)</f>
        <v/>
      </c>
    </row>
    <row r="200">
      <c r="A200" s="9">
        <f>IF(ISNUMBER('Test 4 leap year'!$E$4),IF('Test 4 leap year'!$E$4+198&lt;='Test 4 leap year'!$F$4,'Test 4 leap year'!$E$4+198,""),"")</f>
        <v/>
      </c>
      <c r="B200">
        <f>IF(A200="",0,IF(SUMPRODUCT((ISNUMBER('Test 4 leap year'!$B$8:$B$17)+ISNUMBER('Test 4 leap year'!$C$8:$C$17)&gt;0)*(IF(ISNUMBER('Test 4 leap year'!$B$8:$B$17),'Test 4 leap year'!$B$8:$B$17,'Test 4 leap year'!$E$4)&lt;=A200)*(IF(ISNUMBER('Test 4 leap year'!$C$8:$C$17),'Test 4 leap year'!$C$8:$C$17,'Test 4 leap year'!$F$4)&gt;=A200))&gt;0,1,0))</f>
        <v/>
      </c>
      <c r="C200">
        <f>IF(B200=0,0,IF(SUMPRODUCT((ISNUMBER('Test 4 leap year'!$B$8:$B$17)+ISNUMBER('Test 4 leap year'!$C$8:$C$17)&gt;0)*(ISNUMBER('Test 4 leap year'!$B$8:$B$17)*('Test 4 leap year'!$B$8:$B$17=A200)+ISNUMBER('Test 4 leap year'!$C$8:$C$17)*('Test 4 leap year'!$C$8:$C$17=A200)&gt;0))&gt;0,0,1))</f>
        <v/>
      </c>
      <c r="D200">
        <f>SUM(B$2:B200)</f>
        <v/>
      </c>
      <c r="E200">
        <f>SUM(C$2:C200)</f>
        <v/>
      </c>
    </row>
    <row r="201">
      <c r="A201" s="9">
        <f>IF(ISNUMBER('Test 4 leap year'!$E$4),IF('Test 4 leap year'!$E$4+199&lt;='Test 4 leap year'!$F$4,'Test 4 leap year'!$E$4+199,""),"")</f>
        <v/>
      </c>
      <c r="B201">
        <f>IF(A201="",0,IF(SUMPRODUCT((ISNUMBER('Test 4 leap year'!$B$8:$B$17)+ISNUMBER('Test 4 leap year'!$C$8:$C$17)&gt;0)*(IF(ISNUMBER('Test 4 leap year'!$B$8:$B$17),'Test 4 leap year'!$B$8:$B$17,'Test 4 leap year'!$E$4)&lt;=A201)*(IF(ISNUMBER('Test 4 leap year'!$C$8:$C$17),'Test 4 leap year'!$C$8:$C$17,'Test 4 leap year'!$F$4)&gt;=A201))&gt;0,1,0))</f>
        <v/>
      </c>
      <c r="C201">
        <f>IF(B201=0,0,IF(SUMPRODUCT((ISNUMBER('Test 4 leap year'!$B$8:$B$17)+ISNUMBER('Test 4 leap year'!$C$8:$C$17)&gt;0)*(ISNUMBER('Test 4 leap year'!$B$8:$B$17)*('Test 4 leap year'!$B$8:$B$17=A201)+ISNUMBER('Test 4 leap year'!$C$8:$C$17)*('Test 4 leap year'!$C$8:$C$17=A201)&gt;0))&gt;0,0,1))</f>
        <v/>
      </c>
      <c r="D201">
        <f>SUM(B$2:B201)</f>
        <v/>
      </c>
      <c r="E201">
        <f>SUM(C$2:C201)</f>
        <v/>
      </c>
    </row>
    <row r="202">
      <c r="A202" s="9">
        <f>IF(ISNUMBER('Test 4 leap year'!$E$4),IF('Test 4 leap year'!$E$4+200&lt;='Test 4 leap year'!$F$4,'Test 4 leap year'!$E$4+200,""),"")</f>
        <v/>
      </c>
      <c r="B202">
        <f>IF(A202="",0,IF(SUMPRODUCT((ISNUMBER('Test 4 leap year'!$B$8:$B$17)+ISNUMBER('Test 4 leap year'!$C$8:$C$17)&gt;0)*(IF(ISNUMBER('Test 4 leap year'!$B$8:$B$17),'Test 4 leap year'!$B$8:$B$17,'Test 4 leap year'!$E$4)&lt;=A202)*(IF(ISNUMBER('Test 4 leap year'!$C$8:$C$17),'Test 4 leap year'!$C$8:$C$17,'Test 4 leap year'!$F$4)&gt;=A202))&gt;0,1,0))</f>
        <v/>
      </c>
      <c r="C202">
        <f>IF(B202=0,0,IF(SUMPRODUCT((ISNUMBER('Test 4 leap year'!$B$8:$B$17)+ISNUMBER('Test 4 leap year'!$C$8:$C$17)&gt;0)*(ISNUMBER('Test 4 leap year'!$B$8:$B$17)*('Test 4 leap year'!$B$8:$B$17=A202)+ISNUMBER('Test 4 leap year'!$C$8:$C$17)*('Test 4 leap year'!$C$8:$C$17=A202)&gt;0))&gt;0,0,1))</f>
        <v/>
      </c>
      <c r="D202">
        <f>SUM(B$2:B202)</f>
        <v/>
      </c>
      <c r="E202">
        <f>SUM(C$2:C202)</f>
        <v/>
      </c>
    </row>
    <row r="203">
      <c r="A203" s="9">
        <f>IF(ISNUMBER('Test 4 leap year'!$E$4),IF('Test 4 leap year'!$E$4+201&lt;='Test 4 leap year'!$F$4,'Test 4 leap year'!$E$4+201,""),"")</f>
        <v/>
      </c>
      <c r="B203">
        <f>IF(A203="",0,IF(SUMPRODUCT((ISNUMBER('Test 4 leap year'!$B$8:$B$17)+ISNUMBER('Test 4 leap year'!$C$8:$C$17)&gt;0)*(IF(ISNUMBER('Test 4 leap year'!$B$8:$B$17),'Test 4 leap year'!$B$8:$B$17,'Test 4 leap year'!$E$4)&lt;=A203)*(IF(ISNUMBER('Test 4 leap year'!$C$8:$C$17),'Test 4 leap year'!$C$8:$C$17,'Test 4 leap year'!$F$4)&gt;=A203))&gt;0,1,0))</f>
        <v/>
      </c>
      <c r="C203">
        <f>IF(B203=0,0,IF(SUMPRODUCT((ISNUMBER('Test 4 leap year'!$B$8:$B$17)+ISNUMBER('Test 4 leap year'!$C$8:$C$17)&gt;0)*(ISNUMBER('Test 4 leap year'!$B$8:$B$17)*('Test 4 leap year'!$B$8:$B$17=A203)+ISNUMBER('Test 4 leap year'!$C$8:$C$17)*('Test 4 leap year'!$C$8:$C$17=A203)&gt;0))&gt;0,0,1))</f>
        <v/>
      </c>
      <c r="D203">
        <f>SUM(B$2:B203)</f>
        <v/>
      </c>
      <c r="E203">
        <f>SUM(C$2:C203)</f>
        <v/>
      </c>
    </row>
    <row r="204">
      <c r="A204" s="9">
        <f>IF(ISNUMBER('Test 4 leap year'!$E$4),IF('Test 4 leap year'!$E$4+202&lt;='Test 4 leap year'!$F$4,'Test 4 leap year'!$E$4+202,""),"")</f>
        <v/>
      </c>
      <c r="B204">
        <f>IF(A204="",0,IF(SUMPRODUCT((ISNUMBER('Test 4 leap year'!$B$8:$B$17)+ISNUMBER('Test 4 leap year'!$C$8:$C$17)&gt;0)*(IF(ISNUMBER('Test 4 leap year'!$B$8:$B$17),'Test 4 leap year'!$B$8:$B$17,'Test 4 leap year'!$E$4)&lt;=A204)*(IF(ISNUMBER('Test 4 leap year'!$C$8:$C$17),'Test 4 leap year'!$C$8:$C$17,'Test 4 leap year'!$F$4)&gt;=A204))&gt;0,1,0))</f>
        <v/>
      </c>
      <c r="C204">
        <f>IF(B204=0,0,IF(SUMPRODUCT((ISNUMBER('Test 4 leap year'!$B$8:$B$17)+ISNUMBER('Test 4 leap year'!$C$8:$C$17)&gt;0)*(ISNUMBER('Test 4 leap year'!$B$8:$B$17)*('Test 4 leap year'!$B$8:$B$17=A204)+ISNUMBER('Test 4 leap year'!$C$8:$C$17)*('Test 4 leap year'!$C$8:$C$17=A204)&gt;0))&gt;0,0,1))</f>
        <v/>
      </c>
      <c r="D204">
        <f>SUM(B$2:B204)</f>
        <v/>
      </c>
      <c r="E204">
        <f>SUM(C$2:C204)</f>
        <v/>
      </c>
    </row>
    <row r="205">
      <c r="A205" s="9">
        <f>IF(ISNUMBER('Test 4 leap year'!$E$4),IF('Test 4 leap year'!$E$4+203&lt;='Test 4 leap year'!$F$4,'Test 4 leap year'!$E$4+203,""),"")</f>
        <v/>
      </c>
      <c r="B205">
        <f>IF(A205="",0,IF(SUMPRODUCT((ISNUMBER('Test 4 leap year'!$B$8:$B$17)+ISNUMBER('Test 4 leap year'!$C$8:$C$17)&gt;0)*(IF(ISNUMBER('Test 4 leap year'!$B$8:$B$17),'Test 4 leap year'!$B$8:$B$17,'Test 4 leap year'!$E$4)&lt;=A205)*(IF(ISNUMBER('Test 4 leap year'!$C$8:$C$17),'Test 4 leap year'!$C$8:$C$17,'Test 4 leap year'!$F$4)&gt;=A205))&gt;0,1,0))</f>
        <v/>
      </c>
      <c r="C205">
        <f>IF(B205=0,0,IF(SUMPRODUCT((ISNUMBER('Test 4 leap year'!$B$8:$B$17)+ISNUMBER('Test 4 leap year'!$C$8:$C$17)&gt;0)*(ISNUMBER('Test 4 leap year'!$B$8:$B$17)*('Test 4 leap year'!$B$8:$B$17=A205)+ISNUMBER('Test 4 leap year'!$C$8:$C$17)*('Test 4 leap year'!$C$8:$C$17=A205)&gt;0))&gt;0,0,1))</f>
        <v/>
      </c>
      <c r="D205">
        <f>SUM(B$2:B205)</f>
        <v/>
      </c>
      <c r="E205">
        <f>SUM(C$2:C205)</f>
        <v/>
      </c>
    </row>
    <row r="206">
      <c r="A206" s="9">
        <f>IF(ISNUMBER('Test 4 leap year'!$E$4),IF('Test 4 leap year'!$E$4+204&lt;='Test 4 leap year'!$F$4,'Test 4 leap year'!$E$4+204,""),"")</f>
        <v/>
      </c>
      <c r="B206">
        <f>IF(A206="",0,IF(SUMPRODUCT((ISNUMBER('Test 4 leap year'!$B$8:$B$17)+ISNUMBER('Test 4 leap year'!$C$8:$C$17)&gt;0)*(IF(ISNUMBER('Test 4 leap year'!$B$8:$B$17),'Test 4 leap year'!$B$8:$B$17,'Test 4 leap year'!$E$4)&lt;=A206)*(IF(ISNUMBER('Test 4 leap year'!$C$8:$C$17),'Test 4 leap year'!$C$8:$C$17,'Test 4 leap year'!$F$4)&gt;=A206))&gt;0,1,0))</f>
        <v/>
      </c>
      <c r="C206">
        <f>IF(B206=0,0,IF(SUMPRODUCT((ISNUMBER('Test 4 leap year'!$B$8:$B$17)+ISNUMBER('Test 4 leap year'!$C$8:$C$17)&gt;0)*(ISNUMBER('Test 4 leap year'!$B$8:$B$17)*('Test 4 leap year'!$B$8:$B$17=A206)+ISNUMBER('Test 4 leap year'!$C$8:$C$17)*('Test 4 leap year'!$C$8:$C$17=A206)&gt;0))&gt;0,0,1))</f>
        <v/>
      </c>
      <c r="D206">
        <f>SUM(B$2:B206)</f>
        <v/>
      </c>
      <c r="E206">
        <f>SUM(C$2:C206)</f>
        <v/>
      </c>
    </row>
    <row r="207">
      <c r="A207" s="9">
        <f>IF(ISNUMBER('Test 4 leap year'!$E$4),IF('Test 4 leap year'!$E$4+205&lt;='Test 4 leap year'!$F$4,'Test 4 leap year'!$E$4+205,""),"")</f>
        <v/>
      </c>
      <c r="B207">
        <f>IF(A207="",0,IF(SUMPRODUCT((ISNUMBER('Test 4 leap year'!$B$8:$B$17)+ISNUMBER('Test 4 leap year'!$C$8:$C$17)&gt;0)*(IF(ISNUMBER('Test 4 leap year'!$B$8:$B$17),'Test 4 leap year'!$B$8:$B$17,'Test 4 leap year'!$E$4)&lt;=A207)*(IF(ISNUMBER('Test 4 leap year'!$C$8:$C$17),'Test 4 leap year'!$C$8:$C$17,'Test 4 leap year'!$F$4)&gt;=A207))&gt;0,1,0))</f>
        <v/>
      </c>
      <c r="C207">
        <f>IF(B207=0,0,IF(SUMPRODUCT((ISNUMBER('Test 4 leap year'!$B$8:$B$17)+ISNUMBER('Test 4 leap year'!$C$8:$C$17)&gt;0)*(ISNUMBER('Test 4 leap year'!$B$8:$B$17)*('Test 4 leap year'!$B$8:$B$17=A207)+ISNUMBER('Test 4 leap year'!$C$8:$C$17)*('Test 4 leap year'!$C$8:$C$17=A207)&gt;0))&gt;0,0,1))</f>
        <v/>
      </c>
      <c r="D207">
        <f>SUM(B$2:B207)</f>
        <v/>
      </c>
      <c r="E207">
        <f>SUM(C$2:C207)</f>
        <v/>
      </c>
    </row>
    <row r="208">
      <c r="A208" s="9">
        <f>IF(ISNUMBER('Test 4 leap year'!$E$4),IF('Test 4 leap year'!$E$4+206&lt;='Test 4 leap year'!$F$4,'Test 4 leap year'!$E$4+206,""),"")</f>
        <v/>
      </c>
      <c r="B208">
        <f>IF(A208="",0,IF(SUMPRODUCT((ISNUMBER('Test 4 leap year'!$B$8:$B$17)+ISNUMBER('Test 4 leap year'!$C$8:$C$17)&gt;0)*(IF(ISNUMBER('Test 4 leap year'!$B$8:$B$17),'Test 4 leap year'!$B$8:$B$17,'Test 4 leap year'!$E$4)&lt;=A208)*(IF(ISNUMBER('Test 4 leap year'!$C$8:$C$17),'Test 4 leap year'!$C$8:$C$17,'Test 4 leap year'!$F$4)&gt;=A208))&gt;0,1,0))</f>
        <v/>
      </c>
      <c r="C208">
        <f>IF(B208=0,0,IF(SUMPRODUCT((ISNUMBER('Test 4 leap year'!$B$8:$B$17)+ISNUMBER('Test 4 leap year'!$C$8:$C$17)&gt;0)*(ISNUMBER('Test 4 leap year'!$B$8:$B$17)*('Test 4 leap year'!$B$8:$B$17=A208)+ISNUMBER('Test 4 leap year'!$C$8:$C$17)*('Test 4 leap year'!$C$8:$C$17=A208)&gt;0))&gt;0,0,1))</f>
        <v/>
      </c>
      <c r="D208">
        <f>SUM(B$2:B208)</f>
        <v/>
      </c>
      <c r="E208">
        <f>SUM(C$2:C208)</f>
        <v/>
      </c>
    </row>
    <row r="209">
      <c r="A209" s="9">
        <f>IF(ISNUMBER('Test 4 leap year'!$E$4),IF('Test 4 leap year'!$E$4+207&lt;='Test 4 leap year'!$F$4,'Test 4 leap year'!$E$4+207,""),"")</f>
        <v/>
      </c>
      <c r="B209">
        <f>IF(A209="",0,IF(SUMPRODUCT((ISNUMBER('Test 4 leap year'!$B$8:$B$17)+ISNUMBER('Test 4 leap year'!$C$8:$C$17)&gt;0)*(IF(ISNUMBER('Test 4 leap year'!$B$8:$B$17),'Test 4 leap year'!$B$8:$B$17,'Test 4 leap year'!$E$4)&lt;=A209)*(IF(ISNUMBER('Test 4 leap year'!$C$8:$C$17),'Test 4 leap year'!$C$8:$C$17,'Test 4 leap year'!$F$4)&gt;=A209))&gt;0,1,0))</f>
        <v/>
      </c>
      <c r="C209">
        <f>IF(B209=0,0,IF(SUMPRODUCT((ISNUMBER('Test 4 leap year'!$B$8:$B$17)+ISNUMBER('Test 4 leap year'!$C$8:$C$17)&gt;0)*(ISNUMBER('Test 4 leap year'!$B$8:$B$17)*('Test 4 leap year'!$B$8:$B$17=A209)+ISNUMBER('Test 4 leap year'!$C$8:$C$17)*('Test 4 leap year'!$C$8:$C$17=A209)&gt;0))&gt;0,0,1))</f>
        <v/>
      </c>
      <c r="D209">
        <f>SUM(B$2:B209)</f>
        <v/>
      </c>
      <c r="E209">
        <f>SUM(C$2:C209)</f>
        <v/>
      </c>
    </row>
    <row r="210">
      <c r="A210" s="9">
        <f>IF(ISNUMBER('Test 4 leap year'!$E$4),IF('Test 4 leap year'!$E$4+208&lt;='Test 4 leap year'!$F$4,'Test 4 leap year'!$E$4+208,""),"")</f>
        <v/>
      </c>
      <c r="B210">
        <f>IF(A210="",0,IF(SUMPRODUCT((ISNUMBER('Test 4 leap year'!$B$8:$B$17)+ISNUMBER('Test 4 leap year'!$C$8:$C$17)&gt;0)*(IF(ISNUMBER('Test 4 leap year'!$B$8:$B$17),'Test 4 leap year'!$B$8:$B$17,'Test 4 leap year'!$E$4)&lt;=A210)*(IF(ISNUMBER('Test 4 leap year'!$C$8:$C$17),'Test 4 leap year'!$C$8:$C$17,'Test 4 leap year'!$F$4)&gt;=A210))&gt;0,1,0))</f>
        <v/>
      </c>
      <c r="C210">
        <f>IF(B210=0,0,IF(SUMPRODUCT((ISNUMBER('Test 4 leap year'!$B$8:$B$17)+ISNUMBER('Test 4 leap year'!$C$8:$C$17)&gt;0)*(ISNUMBER('Test 4 leap year'!$B$8:$B$17)*('Test 4 leap year'!$B$8:$B$17=A210)+ISNUMBER('Test 4 leap year'!$C$8:$C$17)*('Test 4 leap year'!$C$8:$C$17=A210)&gt;0))&gt;0,0,1))</f>
        <v/>
      </c>
      <c r="D210">
        <f>SUM(B$2:B210)</f>
        <v/>
      </c>
      <c r="E210">
        <f>SUM(C$2:C210)</f>
        <v/>
      </c>
    </row>
    <row r="211">
      <c r="A211" s="9">
        <f>IF(ISNUMBER('Test 4 leap year'!$E$4),IF('Test 4 leap year'!$E$4+209&lt;='Test 4 leap year'!$F$4,'Test 4 leap year'!$E$4+209,""),"")</f>
        <v/>
      </c>
      <c r="B211">
        <f>IF(A211="",0,IF(SUMPRODUCT((ISNUMBER('Test 4 leap year'!$B$8:$B$17)+ISNUMBER('Test 4 leap year'!$C$8:$C$17)&gt;0)*(IF(ISNUMBER('Test 4 leap year'!$B$8:$B$17),'Test 4 leap year'!$B$8:$B$17,'Test 4 leap year'!$E$4)&lt;=A211)*(IF(ISNUMBER('Test 4 leap year'!$C$8:$C$17),'Test 4 leap year'!$C$8:$C$17,'Test 4 leap year'!$F$4)&gt;=A211))&gt;0,1,0))</f>
        <v/>
      </c>
      <c r="C211">
        <f>IF(B211=0,0,IF(SUMPRODUCT((ISNUMBER('Test 4 leap year'!$B$8:$B$17)+ISNUMBER('Test 4 leap year'!$C$8:$C$17)&gt;0)*(ISNUMBER('Test 4 leap year'!$B$8:$B$17)*('Test 4 leap year'!$B$8:$B$17=A211)+ISNUMBER('Test 4 leap year'!$C$8:$C$17)*('Test 4 leap year'!$C$8:$C$17=A211)&gt;0))&gt;0,0,1))</f>
        <v/>
      </c>
      <c r="D211">
        <f>SUM(B$2:B211)</f>
        <v/>
      </c>
      <c r="E211">
        <f>SUM(C$2:C211)</f>
        <v/>
      </c>
    </row>
    <row r="212">
      <c r="A212" s="9">
        <f>IF(ISNUMBER('Test 4 leap year'!$E$4),IF('Test 4 leap year'!$E$4+210&lt;='Test 4 leap year'!$F$4,'Test 4 leap year'!$E$4+210,""),"")</f>
        <v/>
      </c>
      <c r="B212">
        <f>IF(A212="",0,IF(SUMPRODUCT((ISNUMBER('Test 4 leap year'!$B$8:$B$17)+ISNUMBER('Test 4 leap year'!$C$8:$C$17)&gt;0)*(IF(ISNUMBER('Test 4 leap year'!$B$8:$B$17),'Test 4 leap year'!$B$8:$B$17,'Test 4 leap year'!$E$4)&lt;=A212)*(IF(ISNUMBER('Test 4 leap year'!$C$8:$C$17),'Test 4 leap year'!$C$8:$C$17,'Test 4 leap year'!$F$4)&gt;=A212))&gt;0,1,0))</f>
        <v/>
      </c>
      <c r="C212">
        <f>IF(B212=0,0,IF(SUMPRODUCT((ISNUMBER('Test 4 leap year'!$B$8:$B$17)+ISNUMBER('Test 4 leap year'!$C$8:$C$17)&gt;0)*(ISNUMBER('Test 4 leap year'!$B$8:$B$17)*('Test 4 leap year'!$B$8:$B$17=A212)+ISNUMBER('Test 4 leap year'!$C$8:$C$17)*('Test 4 leap year'!$C$8:$C$17=A212)&gt;0))&gt;0,0,1))</f>
        <v/>
      </c>
      <c r="D212">
        <f>SUM(B$2:B212)</f>
        <v/>
      </c>
      <c r="E212">
        <f>SUM(C$2:C212)</f>
        <v/>
      </c>
    </row>
    <row r="213">
      <c r="A213" s="9">
        <f>IF(ISNUMBER('Test 4 leap year'!$E$4),IF('Test 4 leap year'!$E$4+211&lt;='Test 4 leap year'!$F$4,'Test 4 leap year'!$E$4+211,""),"")</f>
        <v/>
      </c>
      <c r="B213">
        <f>IF(A213="",0,IF(SUMPRODUCT((ISNUMBER('Test 4 leap year'!$B$8:$B$17)+ISNUMBER('Test 4 leap year'!$C$8:$C$17)&gt;0)*(IF(ISNUMBER('Test 4 leap year'!$B$8:$B$17),'Test 4 leap year'!$B$8:$B$17,'Test 4 leap year'!$E$4)&lt;=A213)*(IF(ISNUMBER('Test 4 leap year'!$C$8:$C$17),'Test 4 leap year'!$C$8:$C$17,'Test 4 leap year'!$F$4)&gt;=A213))&gt;0,1,0))</f>
        <v/>
      </c>
      <c r="C213">
        <f>IF(B213=0,0,IF(SUMPRODUCT((ISNUMBER('Test 4 leap year'!$B$8:$B$17)+ISNUMBER('Test 4 leap year'!$C$8:$C$17)&gt;0)*(ISNUMBER('Test 4 leap year'!$B$8:$B$17)*('Test 4 leap year'!$B$8:$B$17=A213)+ISNUMBER('Test 4 leap year'!$C$8:$C$17)*('Test 4 leap year'!$C$8:$C$17=A213)&gt;0))&gt;0,0,1))</f>
        <v/>
      </c>
      <c r="D213">
        <f>SUM(B$2:B213)</f>
        <v/>
      </c>
      <c r="E213">
        <f>SUM(C$2:C213)</f>
        <v/>
      </c>
    </row>
    <row r="214">
      <c r="A214" s="9">
        <f>IF(ISNUMBER('Test 4 leap year'!$E$4),IF('Test 4 leap year'!$E$4+212&lt;='Test 4 leap year'!$F$4,'Test 4 leap year'!$E$4+212,""),"")</f>
        <v/>
      </c>
      <c r="B214">
        <f>IF(A214="",0,IF(SUMPRODUCT((ISNUMBER('Test 4 leap year'!$B$8:$B$17)+ISNUMBER('Test 4 leap year'!$C$8:$C$17)&gt;0)*(IF(ISNUMBER('Test 4 leap year'!$B$8:$B$17),'Test 4 leap year'!$B$8:$B$17,'Test 4 leap year'!$E$4)&lt;=A214)*(IF(ISNUMBER('Test 4 leap year'!$C$8:$C$17),'Test 4 leap year'!$C$8:$C$17,'Test 4 leap year'!$F$4)&gt;=A214))&gt;0,1,0))</f>
        <v/>
      </c>
      <c r="C214">
        <f>IF(B214=0,0,IF(SUMPRODUCT((ISNUMBER('Test 4 leap year'!$B$8:$B$17)+ISNUMBER('Test 4 leap year'!$C$8:$C$17)&gt;0)*(ISNUMBER('Test 4 leap year'!$B$8:$B$17)*('Test 4 leap year'!$B$8:$B$17=A214)+ISNUMBER('Test 4 leap year'!$C$8:$C$17)*('Test 4 leap year'!$C$8:$C$17=A214)&gt;0))&gt;0,0,1))</f>
        <v/>
      </c>
      <c r="D214">
        <f>SUM(B$2:B214)</f>
        <v/>
      </c>
      <c r="E214">
        <f>SUM(C$2:C214)</f>
        <v/>
      </c>
    </row>
    <row r="215">
      <c r="A215" s="9">
        <f>IF(ISNUMBER('Test 4 leap year'!$E$4),IF('Test 4 leap year'!$E$4+213&lt;='Test 4 leap year'!$F$4,'Test 4 leap year'!$E$4+213,""),"")</f>
        <v/>
      </c>
      <c r="B215">
        <f>IF(A215="",0,IF(SUMPRODUCT((ISNUMBER('Test 4 leap year'!$B$8:$B$17)+ISNUMBER('Test 4 leap year'!$C$8:$C$17)&gt;0)*(IF(ISNUMBER('Test 4 leap year'!$B$8:$B$17),'Test 4 leap year'!$B$8:$B$17,'Test 4 leap year'!$E$4)&lt;=A215)*(IF(ISNUMBER('Test 4 leap year'!$C$8:$C$17),'Test 4 leap year'!$C$8:$C$17,'Test 4 leap year'!$F$4)&gt;=A215))&gt;0,1,0))</f>
        <v/>
      </c>
      <c r="C215">
        <f>IF(B215=0,0,IF(SUMPRODUCT((ISNUMBER('Test 4 leap year'!$B$8:$B$17)+ISNUMBER('Test 4 leap year'!$C$8:$C$17)&gt;0)*(ISNUMBER('Test 4 leap year'!$B$8:$B$17)*('Test 4 leap year'!$B$8:$B$17=A215)+ISNUMBER('Test 4 leap year'!$C$8:$C$17)*('Test 4 leap year'!$C$8:$C$17=A215)&gt;0))&gt;0,0,1))</f>
        <v/>
      </c>
      <c r="D215">
        <f>SUM(B$2:B215)</f>
        <v/>
      </c>
      <c r="E215">
        <f>SUM(C$2:C215)</f>
        <v/>
      </c>
    </row>
    <row r="216">
      <c r="A216" s="9">
        <f>IF(ISNUMBER('Test 4 leap year'!$E$4),IF('Test 4 leap year'!$E$4+214&lt;='Test 4 leap year'!$F$4,'Test 4 leap year'!$E$4+214,""),"")</f>
        <v/>
      </c>
      <c r="B216">
        <f>IF(A216="",0,IF(SUMPRODUCT((ISNUMBER('Test 4 leap year'!$B$8:$B$17)+ISNUMBER('Test 4 leap year'!$C$8:$C$17)&gt;0)*(IF(ISNUMBER('Test 4 leap year'!$B$8:$B$17),'Test 4 leap year'!$B$8:$B$17,'Test 4 leap year'!$E$4)&lt;=A216)*(IF(ISNUMBER('Test 4 leap year'!$C$8:$C$17),'Test 4 leap year'!$C$8:$C$17,'Test 4 leap year'!$F$4)&gt;=A216))&gt;0,1,0))</f>
        <v/>
      </c>
      <c r="C216">
        <f>IF(B216=0,0,IF(SUMPRODUCT((ISNUMBER('Test 4 leap year'!$B$8:$B$17)+ISNUMBER('Test 4 leap year'!$C$8:$C$17)&gt;0)*(ISNUMBER('Test 4 leap year'!$B$8:$B$17)*('Test 4 leap year'!$B$8:$B$17=A216)+ISNUMBER('Test 4 leap year'!$C$8:$C$17)*('Test 4 leap year'!$C$8:$C$17=A216)&gt;0))&gt;0,0,1))</f>
        <v/>
      </c>
      <c r="D216">
        <f>SUM(B$2:B216)</f>
        <v/>
      </c>
      <c r="E216">
        <f>SUM(C$2:C216)</f>
        <v/>
      </c>
    </row>
    <row r="217">
      <c r="A217" s="9">
        <f>IF(ISNUMBER('Test 4 leap year'!$E$4),IF('Test 4 leap year'!$E$4+215&lt;='Test 4 leap year'!$F$4,'Test 4 leap year'!$E$4+215,""),"")</f>
        <v/>
      </c>
      <c r="B217">
        <f>IF(A217="",0,IF(SUMPRODUCT((ISNUMBER('Test 4 leap year'!$B$8:$B$17)+ISNUMBER('Test 4 leap year'!$C$8:$C$17)&gt;0)*(IF(ISNUMBER('Test 4 leap year'!$B$8:$B$17),'Test 4 leap year'!$B$8:$B$17,'Test 4 leap year'!$E$4)&lt;=A217)*(IF(ISNUMBER('Test 4 leap year'!$C$8:$C$17),'Test 4 leap year'!$C$8:$C$17,'Test 4 leap year'!$F$4)&gt;=A217))&gt;0,1,0))</f>
        <v/>
      </c>
      <c r="C217">
        <f>IF(B217=0,0,IF(SUMPRODUCT((ISNUMBER('Test 4 leap year'!$B$8:$B$17)+ISNUMBER('Test 4 leap year'!$C$8:$C$17)&gt;0)*(ISNUMBER('Test 4 leap year'!$B$8:$B$17)*('Test 4 leap year'!$B$8:$B$17=A217)+ISNUMBER('Test 4 leap year'!$C$8:$C$17)*('Test 4 leap year'!$C$8:$C$17=A217)&gt;0))&gt;0,0,1))</f>
        <v/>
      </c>
      <c r="D217">
        <f>SUM(B$2:B217)</f>
        <v/>
      </c>
      <c r="E217">
        <f>SUM(C$2:C217)</f>
        <v/>
      </c>
    </row>
    <row r="218">
      <c r="A218" s="9">
        <f>IF(ISNUMBER('Test 4 leap year'!$E$4),IF('Test 4 leap year'!$E$4+216&lt;='Test 4 leap year'!$F$4,'Test 4 leap year'!$E$4+216,""),"")</f>
        <v/>
      </c>
      <c r="B218">
        <f>IF(A218="",0,IF(SUMPRODUCT((ISNUMBER('Test 4 leap year'!$B$8:$B$17)+ISNUMBER('Test 4 leap year'!$C$8:$C$17)&gt;0)*(IF(ISNUMBER('Test 4 leap year'!$B$8:$B$17),'Test 4 leap year'!$B$8:$B$17,'Test 4 leap year'!$E$4)&lt;=A218)*(IF(ISNUMBER('Test 4 leap year'!$C$8:$C$17),'Test 4 leap year'!$C$8:$C$17,'Test 4 leap year'!$F$4)&gt;=A218))&gt;0,1,0))</f>
        <v/>
      </c>
      <c r="C218">
        <f>IF(B218=0,0,IF(SUMPRODUCT((ISNUMBER('Test 4 leap year'!$B$8:$B$17)+ISNUMBER('Test 4 leap year'!$C$8:$C$17)&gt;0)*(ISNUMBER('Test 4 leap year'!$B$8:$B$17)*('Test 4 leap year'!$B$8:$B$17=A218)+ISNUMBER('Test 4 leap year'!$C$8:$C$17)*('Test 4 leap year'!$C$8:$C$17=A218)&gt;0))&gt;0,0,1))</f>
        <v/>
      </c>
      <c r="D218">
        <f>SUM(B$2:B218)</f>
        <v/>
      </c>
      <c r="E218">
        <f>SUM(C$2:C218)</f>
        <v/>
      </c>
    </row>
    <row r="219">
      <c r="A219" s="9">
        <f>IF(ISNUMBER('Test 4 leap year'!$E$4),IF('Test 4 leap year'!$E$4+217&lt;='Test 4 leap year'!$F$4,'Test 4 leap year'!$E$4+217,""),"")</f>
        <v/>
      </c>
      <c r="B219">
        <f>IF(A219="",0,IF(SUMPRODUCT((ISNUMBER('Test 4 leap year'!$B$8:$B$17)+ISNUMBER('Test 4 leap year'!$C$8:$C$17)&gt;0)*(IF(ISNUMBER('Test 4 leap year'!$B$8:$B$17),'Test 4 leap year'!$B$8:$B$17,'Test 4 leap year'!$E$4)&lt;=A219)*(IF(ISNUMBER('Test 4 leap year'!$C$8:$C$17),'Test 4 leap year'!$C$8:$C$17,'Test 4 leap year'!$F$4)&gt;=A219))&gt;0,1,0))</f>
        <v/>
      </c>
      <c r="C219">
        <f>IF(B219=0,0,IF(SUMPRODUCT((ISNUMBER('Test 4 leap year'!$B$8:$B$17)+ISNUMBER('Test 4 leap year'!$C$8:$C$17)&gt;0)*(ISNUMBER('Test 4 leap year'!$B$8:$B$17)*('Test 4 leap year'!$B$8:$B$17=A219)+ISNUMBER('Test 4 leap year'!$C$8:$C$17)*('Test 4 leap year'!$C$8:$C$17=A219)&gt;0))&gt;0,0,1))</f>
        <v/>
      </c>
      <c r="D219">
        <f>SUM(B$2:B219)</f>
        <v/>
      </c>
      <c r="E219">
        <f>SUM(C$2:C219)</f>
        <v/>
      </c>
    </row>
    <row r="220">
      <c r="A220" s="9">
        <f>IF(ISNUMBER('Test 4 leap year'!$E$4),IF('Test 4 leap year'!$E$4+218&lt;='Test 4 leap year'!$F$4,'Test 4 leap year'!$E$4+218,""),"")</f>
        <v/>
      </c>
      <c r="B220">
        <f>IF(A220="",0,IF(SUMPRODUCT((ISNUMBER('Test 4 leap year'!$B$8:$B$17)+ISNUMBER('Test 4 leap year'!$C$8:$C$17)&gt;0)*(IF(ISNUMBER('Test 4 leap year'!$B$8:$B$17),'Test 4 leap year'!$B$8:$B$17,'Test 4 leap year'!$E$4)&lt;=A220)*(IF(ISNUMBER('Test 4 leap year'!$C$8:$C$17),'Test 4 leap year'!$C$8:$C$17,'Test 4 leap year'!$F$4)&gt;=A220))&gt;0,1,0))</f>
        <v/>
      </c>
      <c r="C220">
        <f>IF(B220=0,0,IF(SUMPRODUCT((ISNUMBER('Test 4 leap year'!$B$8:$B$17)+ISNUMBER('Test 4 leap year'!$C$8:$C$17)&gt;0)*(ISNUMBER('Test 4 leap year'!$B$8:$B$17)*('Test 4 leap year'!$B$8:$B$17=A220)+ISNUMBER('Test 4 leap year'!$C$8:$C$17)*('Test 4 leap year'!$C$8:$C$17=A220)&gt;0))&gt;0,0,1))</f>
        <v/>
      </c>
      <c r="D220">
        <f>SUM(B$2:B220)</f>
        <v/>
      </c>
      <c r="E220">
        <f>SUM(C$2:C220)</f>
        <v/>
      </c>
    </row>
    <row r="221">
      <c r="A221" s="9">
        <f>IF(ISNUMBER('Test 4 leap year'!$E$4),IF('Test 4 leap year'!$E$4+219&lt;='Test 4 leap year'!$F$4,'Test 4 leap year'!$E$4+219,""),"")</f>
        <v/>
      </c>
      <c r="B221">
        <f>IF(A221="",0,IF(SUMPRODUCT((ISNUMBER('Test 4 leap year'!$B$8:$B$17)+ISNUMBER('Test 4 leap year'!$C$8:$C$17)&gt;0)*(IF(ISNUMBER('Test 4 leap year'!$B$8:$B$17),'Test 4 leap year'!$B$8:$B$17,'Test 4 leap year'!$E$4)&lt;=A221)*(IF(ISNUMBER('Test 4 leap year'!$C$8:$C$17),'Test 4 leap year'!$C$8:$C$17,'Test 4 leap year'!$F$4)&gt;=A221))&gt;0,1,0))</f>
        <v/>
      </c>
      <c r="C221">
        <f>IF(B221=0,0,IF(SUMPRODUCT((ISNUMBER('Test 4 leap year'!$B$8:$B$17)+ISNUMBER('Test 4 leap year'!$C$8:$C$17)&gt;0)*(ISNUMBER('Test 4 leap year'!$B$8:$B$17)*('Test 4 leap year'!$B$8:$B$17=A221)+ISNUMBER('Test 4 leap year'!$C$8:$C$17)*('Test 4 leap year'!$C$8:$C$17=A221)&gt;0))&gt;0,0,1))</f>
        <v/>
      </c>
      <c r="D221">
        <f>SUM(B$2:B221)</f>
        <v/>
      </c>
      <c r="E221">
        <f>SUM(C$2:C221)</f>
        <v/>
      </c>
    </row>
    <row r="222">
      <c r="A222" s="9">
        <f>IF(ISNUMBER('Test 4 leap year'!$E$4),IF('Test 4 leap year'!$E$4+220&lt;='Test 4 leap year'!$F$4,'Test 4 leap year'!$E$4+220,""),"")</f>
        <v/>
      </c>
      <c r="B222">
        <f>IF(A222="",0,IF(SUMPRODUCT((ISNUMBER('Test 4 leap year'!$B$8:$B$17)+ISNUMBER('Test 4 leap year'!$C$8:$C$17)&gt;0)*(IF(ISNUMBER('Test 4 leap year'!$B$8:$B$17),'Test 4 leap year'!$B$8:$B$17,'Test 4 leap year'!$E$4)&lt;=A222)*(IF(ISNUMBER('Test 4 leap year'!$C$8:$C$17),'Test 4 leap year'!$C$8:$C$17,'Test 4 leap year'!$F$4)&gt;=A222))&gt;0,1,0))</f>
        <v/>
      </c>
      <c r="C222">
        <f>IF(B222=0,0,IF(SUMPRODUCT((ISNUMBER('Test 4 leap year'!$B$8:$B$17)+ISNUMBER('Test 4 leap year'!$C$8:$C$17)&gt;0)*(ISNUMBER('Test 4 leap year'!$B$8:$B$17)*('Test 4 leap year'!$B$8:$B$17=A222)+ISNUMBER('Test 4 leap year'!$C$8:$C$17)*('Test 4 leap year'!$C$8:$C$17=A222)&gt;0))&gt;0,0,1))</f>
        <v/>
      </c>
      <c r="D222">
        <f>SUM(B$2:B222)</f>
        <v/>
      </c>
      <c r="E222">
        <f>SUM(C$2:C222)</f>
        <v/>
      </c>
    </row>
    <row r="223">
      <c r="A223" s="9">
        <f>IF(ISNUMBER('Test 4 leap year'!$E$4),IF('Test 4 leap year'!$E$4+221&lt;='Test 4 leap year'!$F$4,'Test 4 leap year'!$E$4+221,""),"")</f>
        <v/>
      </c>
      <c r="B223">
        <f>IF(A223="",0,IF(SUMPRODUCT((ISNUMBER('Test 4 leap year'!$B$8:$B$17)+ISNUMBER('Test 4 leap year'!$C$8:$C$17)&gt;0)*(IF(ISNUMBER('Test 4 leap year'!$B$8:$B$17),'Test 4 leap year'!$B$8:$B$17,'Test 4 leap year'!$E$4)&lt;=A223)*(IF(ISNUMBER('Test 4 leap year'!$C$8:$C$17),'Test 4 leap year'!$C$8:$C$17,'Test 4 leap year'!$F$4)&gt;=A223))&gt;0,1,0))</f>
        <v/>
      </c>
      <c r="C223">
        <f>IF(B223=0,0,IF(SUMPRODUCT((ISNUMBER('Test 4 leap year'!$B$8:$B$17)+ISNUMBER('Test 4 leap year'!$C$8:$C$17)&gt;0)*(ISNUMBER('Test 4 leap year'!$B$8:$B$17)*('Test 4 leap year'!$B$8:$B$17=A223)+ISNUMBER('Test 4 leap year'!$C$8:$C$17)*('Test 4 leap year'!$C$8:$C$17=A223)&gt;0))&gt;0,0,1))</f>
        <v/>
      </c>
      <c r="D223">
        <f>SUM(B$2:B223)</f>
        <v/>
      </c>
      <c r="E223">
        <f>SUM(C$2:C223)</f>
        <v/>
      </c>
    </row>
    <row r="224">
      <c r="A224" s="9">
        <f>IF(ISNUMBER('Test 4 leap year'!$E$4),IF('Test 4 leap year'!$E$4+222&lt;='Test 4 leap year'!$F$4,'Test 4 leap year'!$E$4+222,""),"")</f>
        <v/>
      </c>
      <c r="B224">
        <f>IF(A224="",0,IF(SUMPRODUCT((ISNUMBER('Test 4 leap year'!$B$8:$B$17)+ISNUMBER('Test 4 leap year'!$C$8:$C$17)&gt;0)*(IF(ISNUMBER('Test 4 leap year'!$B$8:$B$17),'Test 4 leap year'!$B$8:$B$17,'Test 4 leap year'!$E$4)&lt;=A224)*(IF(ISNUMBER('Test 4 leap year'!$C$8:$C$17),'Test 4 leap year'!$C$8:$C$17,'Test 4 leap year'!$F$4)&gt;=A224))&gt;0,1,0))</f>
        <v/>
      </c>
      <c r="C224">
        <f>IF(B224=0,0,IF(SUMPRODUCT((ISNUMBER('Test 4 leap year'!$B$8:$B$17)+ISNUMBER('Test 4 leap year'!$C$8:$C$17)&gt;0)*(ISNUMBER('Test 4 leap year'!$B$8:$B$17)*('Test 4 leap year'!$B$8:$B$17=A224)+ISNUMBER('Test 4 leap year'!$C$8:$C$17)*('Test 4 leap year'!$C$8:$C$17=A224)&gt;0))&gt;0,0,1))</f>
        <v/>
      </c>
      <c r="D224">
        <f>SUM(B$2:B224)</f>
        <v/>
      </c>
      <c r="E224">
        <f>SUM(C$2:C224)</f>
        <v/>
      </c>
    </row>
    <row r="225">
      <c r="A225" s="9">
        <f>IF(ISNUMBER('Test 4 leap year'!$E$4),IF('Test 4 leap year'!$E$4+223&lt;='Test 4 leap year'!$F$4,'Test 4 leap year'!$E$4+223,""),"")</f>
        <v/>
      </c>
      <c r="B225">
        <f>IF(A225="",0,IF(SUMPRODUCT((ISNUMBER('Test 4 leap year'!$B$8:$B$17)+ISNUMBER('Test 4 leap year'!$C$8:$C$17)&gt;0)*(IF(ISNUMBER('Test 4 leap year'!$B$8:$B$17),'Test 4 leap year'!$B$8:$B$17,'Test 4 leap year'!$E$4)&lt;=A225)*(IF(ISNUMBER('Test 4 leap year'!$C$8:$C$17),'Test 4 leap year'!$C$8:$C$17,'Test 4 leap year'!$F$4)&gt;=A225))&gt;0,1,0))</f>
        <v/>
      </c>
      <c r="C225">
        <f>IF(B225=0,0,IF(SUMPRODUCT((ISNUMBER('Test 4 leap year'!$B$8:$B$17)+ISNUMBER('Test 4 leap year'!$C$8:$C$17)&gt;0)*(ISNUMBER('Test 4 leap year'!$B$8:$B$17)*('Test 4 leap year'!$B$8:$B$17=A225)+ISNUMBER('Test 4 leap year'!$C$8:$C$17)*('Test 4 leap year'!$C$8:$C$17=A225)&gt;0))&gt;0,0,1))</f>
        <v/>
      </c>
      <c r="D225">
        <f>SUM(B$2:B225)</f>
        <v/>
      </c>
      <c r="E225">
        <f>SUM(C$2:C225)</f>
        <v/>
      </c>
    </row>
    <row r="226">
      <c r="A226" s="9">
        <f>IF(ISNUMBER('Test 4 leap year'!$E$4),IF('Test 4 leap year'!$E$4+224&lt;='Test 4 leap year'!$F$4,'Test 4 leap year'!$E$4+224,""),"")</f>
        <v/>
      </c>
      <c r="B226">
        <f>IF(A226="",0,IF(SUMPRODUCT((ISNUMBER('Test 4 leap year'!$B$8:$B$17)+ISNUMBER('Test 4 leap year'!$C$8:$C$17)&gt;0)*(IF(ISNUMBER('Test 4 leap year'!$B$8:$B$17),'Test 4 leap year'!$B$8:$B$17,'Test 4 leap year'!$E$4)&lt;=A226)*(IF(ISNUMBER('Test 4 leap year'!$C$8:$C$17),'Test 4 leap year'!$C$8:$C$17,'Test 4 leap year'!$F$4)&gt;=A226))&gt;0,1,0))</f>
        <v/>
      </c>
      <c r="C226">
        <f>IF(B226=0,0,IF(SUMPRODUCT((ISNUMBER('Test 4 leap year'!$B$8:$B$17)+ISNUMBER('Test 4 leap year'!$C$8:$C$17)&gt;0)*(ISNUMBER('Test 4 leap year'!$B$8:$B$17)*('Test 4 leap year'!$B$8:$B$17=A226)+ISNUMBER('Test 4 leap year'!$C$8:$C$17)*('Test 4 leap year'!$C$8:$C$17=A226)&gt;0))&gt;0,0,1))</f>
        <v/>
      </c>
      <c r="D226">
        <f>SUM(B$2:B226)</f>
        <v/>
      </c>
      <c r="E226">
        <f>SUM(C$2:C226)</f>
        <v/>
      </c>
    </row>
    <row r="227">
      <c r="A227" s="9">
        <f>IF(ISNUMBER('Test 4 leap year'!$E$4),IF('Test 4 leap year'!$E$4+225&lt;='Test 4 leap year'!$F$4,'Test 4 leap year'!$E$4+225,""),"")</f>
        <v/>
      </c>
      <c r="B227">
        <f>IF(A227="",0,IF(SUMPRODUCT((ISNUMBER('Test 4 leap year'!$B$8:$B$17)+ISNUMBER('Test 4 leap year'!$C$8:$C$17)&gt;0)*(IF(ISNUMBER('Test 4 leap year'!$B$8:$B$17),'Test 4 leap year'!$B$8:$B$17,'Test 4 leap year'!$E$4)&lt;=A227)*(IF(ISNUMBER('Test 4 leap year'!$C$8:$C$17),'Test 4 leap year'!$C$8:$C$17,'Test 4 leap year'!$F$4)&gt;=A227))&gt;0,1,0))</f>
        <v/>
      </c>
      <c r="C227">
        <f>IF(B227=0,0,IF(SUMPRODUCT((ISNUMBER('Test 4 leap year'!$B$8:$B$17)+ISNUMBER('Test 4 leap year'!$C$8:$C$17)&gt;0)*(ISNUMBER('Test 4 leap year'!$B$8:$B$17)*('Test 4 leap year'!$B$8:$B$17=A227)+ISNUMBER('Test 4 leap year'!$C$8:$C$17)*('Test 4 leap year'!$C$8:$C$17=A227)&gt;0))&gt;0,0,1))</f>
        <v/>
      </c>
      <c r="D227">
        <f>SUM(B$2:B227)</f>
        <v/>
      </c>
      <c r="E227">
        <f>SUM(C$2:C227)</f>
        <v/>
      </c>
    </row>
    <row r="228">
      <c r="A228" s="9">
        <f>IF(ISNUMBER('Test 4 leap year'!$E$4),IF('Test 4 leap year'!$E$4+226&lt;='Test 4 leap year'!$F$4,'Test 4 leap year'!$E$4+226,""),"")</f>
        <v/>
      </c>
      <c r="B228">
        <f>IF(A228="",0,IF(SUMPRODUCT((ISNUMBER('Test 4 leap year'!$B$8:$B$17)+ISNUMBER('Test 4 leap year'!$C$8:$C$17)&gt;0)*(IF(ISNUMBER('Test 4 leap year'!$B$8:$B$17),'Test 4 leap year'!$B$8:$B$17,'Test 4 leap year'!$E$4)&lt;=A228)*(IF(ISNUMBER('Test 4 leap year'!$C$8:$C$17),'Test 4 leap year'!$C$8:$C$17,'Test 4 leap year'!$F$4)&gt;=A228))&gt;0,1,0))</f>
        <v/>
      </c>
      <c r="C228">
        <f>IF(B228=0,0,IF(SUMPRODUCT((ISNUMBER('Test 4 leap year'!$B$8:$B$17)+ISNUMBER('Test 4 leap year'!$C$8:$C$17)&gt;0)*(ISNUMBER('Test 4 leap year'!$B$8:$B$17)*('Test 4 leap year'!$B$8:$B$17=A228)+ISNUMBER('Test 4 leap year'!$C$8:$C$17)*('Test 4 leap year'!$C$8:$C$17=A228)&gt;0))&gt;0,0,1))</f>
        <v/>
      </c>
      <c r="D228">
        <f>SUM(B$2:B228)</f>
        <v/>
      </c>
      <c r="E228">
        <f>SUM(C$2:C228)</f>
        <v/>
      </c>
    </row>
    <row r="229">
      <c r="A229" s="9">
        <f>IF(ISNUMBER('Test 4 leap year'!$E$4),IF('Test 4 leap year'!$E$4+227&lt;='Test 4 leap year'!$F$4,'Test 4 leap year'!$E$4+227,""),"")</f>
        <v/>
      </c>
      <c r="B229">
        <f>IF(A229="",0,IF(SUMPRODUCT((ISNUMBER('Test 4 leap year'!$B$8:$B$17)+ISNUMBER('Test 4 leap year'!$C$8:$C$17)&gt;0)*(IF(ISNUMBER('Test 4 leap year'!$B$8:$B$17),'Test 4 leap year'!$B$8:$B$17,'Test 4 leap year'!$E$4)&lt;=A229)*(IF(ISNUMBER('Test 4 leap year'!$C$8:$C$17),'Test 4 leap year'!$C$8:$C$17,'Test 4 leap year'!$F$4)&gt;=A229))&gt;0,1,0))</f>
        <v/>
      </c>
      <c r="C229">
        <f>IF(B229=0,0,IF(SUMPRODUCT((ISNUMBER('Test 4 leap year'!$B$8:$B$17)+ISNUMBER('Test 4 leap year'!$C$8:$C$17)&gt;0)*(ISNUMBER('Test 4 leap year'!$B$8:$B$17)*('Test 4 leap year'!$B$8:$B$17=A229)+ISNUMBER('Test 4 leap year'!$C$8:$C$17)*('Test 4 leap year'!$C$8:$C$17=A229)&gt;0))&gt;0,0,1))</f>
        <v/>
      </c>
      <c r="D229">
        <f>SUM(B$2:B229)</f>
        <v/>
      </c>
      <c r="E229">
        <f>SUM(C$2:C229)</f>
        <v/>
      </c>
    </row>
    <row r="230">
      <c r="A230" s="9">
        <f>IF(ISNUMBER('Test 4 leap year'!$E$4),IF('Test 4 leap year'!$E$4+228&lt;='Test 4 leap year'!$F$4,'Test 4 leap year'!$E$4+228,""),"")</f>
        <v/>
      </c>
      <c r="B230">
        <f>IF(A230="",0,IF(SUMPRODUCT((ISNUMBER('Test 4 leap year'!$B$8:$B$17)+ISNUMBER('Test 4 leap year'!$C$8:$C$17)&gt;0)*(IF(ISNUMBER('Test 4 leap year'!$B$8:$B$17),'Test 4 leap year'!$B$8:$B$17,'Test 4 leap year'!$E$4)&lt;=A230)*(IF(ISNUMBER('Test 4 leap year'!$C$8:$C$17),'Test 4 leap year'!$C$8:$C$17,'Test 4 leap year'!$F$4)&gt;=A230))&gt;0,1,0))</f>
        <v/>
      </c>
      <c r="C230">
        <f>IF(B230=0,0,IF(SUMPRODUCT((ISNUMBER('Test 4 leap year'!$B$8:$B$17)+ISNUMBER('Test 4 leap year'!$C$8:$C$17)&gt;0)*(ISNUMBER('Test 4 leap year'!$B$8:$B$17)*('Test 4 leap year'!$B$8:$B$17=A230)+ISNUMBER('Test 4 leap year'!$C$8:$C$17)*('Test 4 leap year'!$C$8:$C$17=A230)&gt;0))&gt;0,0,1))</f>
        <v/>
      </c>
      <c r="D230">
        <f>SUM(B$2:B230)</f>
        <v/>
      </c>
      <c r="E230">
        <f>SUM(C$2:C230)</f>
        <v/>
      </c>
    </row>
    <row r="231">
      <c r="A231" s="9">
        <f>IF(ISNUMBER('Test 4 leap year'!$E$4),IF('Test 4 leap year'!$E$4+229&lt;='Test 4 leap year'!$F$4,'Test 4 leap year'!$E$4+229,""),"")</f>
        <v/>
      </c>
      <c r="B231">
        <f>IF(A231="",0,IF(SUMPRODUCT((ISNUMBER('Test 4 leap year'!$B$8:$B$17)+ISNUMBER('Test 4 leap year'!$C$8:$C$17)&gt;0)*(IF(ISNUMBER('Test 4 leap year'!$B$8:$B$17),'Test 4 leap year'!$B$8:$B$17,'Test 4 leap year'!$E$4)&lt;=A231)*(IF(ISNUMBER('Test 4 leap year'!$C$8:$C$17),'Test 4 leap year'!$C$8:$C$17,'Test 4 leap year'!$F$4)&gt;=A231))&gt;0,1,0))</f>
        <v/>
      </c>
      <c r="C231">
        <f>IF(B231=0,0,IF(SUMPRODUCT((ISNUMBER('Test 4 leap year'!$B$8:$B$17)+ISNUMBER('Test 4 leap year'!$C$8:$C$17)&gt;0)*(ISNUMBER('Test 4 leap year'!$B$8:$B$17)*('Test 4 leap year'!$B$8:$B$17=A231)+ISNUMBER('Test 4 leap year'!$C$8:$C$17)*('Test 4 leap year'!$C$8:$C$17=A231)&gt;0))&gt;0,0,1))</f>
        <v/>
      </c>
      <c r="D231">
        <f>SUM(B$2:B231)</f>
        <v/>
      </c>
      <c r="E231">
        <f>SUM(C$2:C231)</f>
        <v/>
      </c>
    </row>
    <row r="232">
      <c r="A232" s="9">
        <f>IF(ISNUMBER('Test 4 leap year'!$E$4),IF('Test 4 leap year'!$E$4+230&lt;='Test 4 leap year'!$F$4,'Test 4 leap year'!$E$4+230,""),"")</f>
        <v/>
      </c>
      <c r="B232">
        <f>IF(A232="",0,IF(SUMPRODUCT((ISNUMBER('Test 4 leap year'!$B$8:$B$17)+ISNUMBER('Test 4 leap year'!$C$8:$C$17)&gt;0)*(IF(ISNUMBER('Test 4 leap year'!$B$8:$B$17),'Test 4 leap year'!$B$8:$B$17,'Test 4 leap year'!$E$4)&lt;=A232)*(IF(ISNUMBER('Test 4 leap year'!$C$8:$C$17),'Test 4 leap year'!$C$8:$C$17,'Test 4 leap year'!$F$4)&gt;=A232))&gt;0,1,0))</f>
        <v/>
      </c>
      <c r="C232">
        <f>IF(B232=0,0,IF(SUMPRODUCT((ISNUMBER('Test 4 leap year'!$B$8:$B$17)+ISNUMBER('Test 4 leap year'!$C$8:$C$17)&gt;0)*(ISNUMBER('Test 4 leap year'!$B$8:$B$17)*('Test 4 leap year'!$B$8:$B$17=A232)+ISNUMBER('Test 4 leap year'!$C$8:$C$17)*('Test 4 leap year'!$C$8:$C$17=A232)&gt;0))&gt;0,0,1))</f>
        <v/>
      </c>
      <c r="D232">
        <f>SUM(B$2:B232)</f>
        <v/>
      </c>
      <c r="E232">
        <f>SUM(C$2:C232)</f>
        <v/>
      </c>
    </row>
    <row r="233">
      <c r="A233" s="9">
        <f>IF(ISNUMBER('Test 4 leap year'!$E$4),IF('Test 4 leap year'!$E$4+231&lt;='Test 4 leap year'!$F$4,'Test 4 leap year'!$E$4+231,""),"")</f>
        <v/>
      </c>
      <c r="B233">
        <f>IF(A233="",0,IF(SUMPRODUCT((ISNUMBER('Test 4 leap year'!$B$8:$B$17)+ISNUMBER('Test 4 leap year'!$C$8:$C$17)&gt;0)*(IF(ISNUMBER('Test 4 leap year'!$B$8:$B$17),'Test 4 leap year'!$B$8:$B$17,'Test 4 leap year'!$E$4)&lt;=A233)*(IF(ISNUMBER('Test 4 leap year'!$C$8:$C$17),'Test 4 leap year'!$C$8:$C$17,'Test 4 leap year'!$F$4)&gt;=A233))&gt;0,1,0))</f>
        <v/>
      </c>
      <c r="C233">
        <f>IF(B233=0,0,IF(SUMPRODUCT((ISNUMBER('Test 4 leap year'!$B$8:$B$17)+ISNUMBER('Test 4 leap year'!$C$8:$C$17)&gt;0)*(ISNUMBER('Test 4 leap year'!$B$8:$B$17)*('Test 4 leap year'!$B$8:$B$17=A233)+ISNUMBER('Test 4 leap year'!$C$8:$C$17)*('Test 4 leap year'!$C$8:$C$17=A233)&gt;0))&gt;0,0,1))</f>
        <v/>
      </c>
      <c r="D233">
        <f>SUM(B$2:B233)</f>
        <v/>
      </c>
      <c r="E233">
        <f>SUM(C$2:C233)</f>
        <v/>
      </c>
    </row>
    <row r="234">
      <c r="A234" s="9">
        <f>IF(ISNUMBER('Test 4 leap year'!$E$4),IF('Test 4 leap year'!$E$4+232&lt;='Test 4 leap year'!$F$4,'Test 4 leap year'!$E$4+232,""),"")</f>
        <v/>
      </c>
      <c r="B234">
        <f>IF(A234="",0,IF(SUMPRODUCT((ISNUMBER('Test 4 leap year'!$B$8:$B$17)+ISNUMBER('Test 4 leap year'!$C$8:$C$17)&gt;0)*(IF(ISNUMBER('Test 4 leap year'!$B$8:$B$17),'Test 4 leap year'!$B$8:$B$17,'Test 4 leap year'!$E$4)&lt;=A234)*(IF(ISNUMBER('Test 4 leap year'!$C$8:$C$17),'Test 4 leap year'!$C$8:$C$17,'Test 4 leap year'!$F$4)&gt;=A234))&gt;0,1,0))</f>
        <v/>
      </c>
      <c r="C234">
        <f>IF(B234=0,0,IF(SUMPRODUCT((ISNUMBER('Test 4 leap year'!$B$8:$B$17)+ISNUMBER('Test 4 leap year'!$C$8:$C$17)&gt;0)*(ISNUMBER('Test 4 leap year'!$B$8:$B$17)*('Test 4 leap year'!$B$8:$B$17=A234)+ISNUMBER('Test 4 leap year'!$C$8:$C$17)*('Test 4 leap year'!$C$8:$C$17=A234)&gt;0))&gt;0,0,1))</f>
        <v/>
      </c>
      <c r="D234">
        <f>SUM(B$2:B234)</f>
        <v/>
      </c>
      <c r="E234">
        <f>SUM(C$2:C234)</f>
        <v/>
      </c>
    </row>
    <row r="235">
      <c r="A235" s="9">
        <f>IF(ISNUMBER('Test 4 leap year'!$E$4),IF('Test 4 leap year'!$E$4+233&lt;='Test 4 leap year'!$F$4,'Test 4 leap year'!$E$4+233,""),"")</f>
        <v/>
      </c>
      <c r="B235">
        <f>IF(A235="",0,IF(SUMPRODUCT((ISNUMBER('Test 4 leap year'!$B$8:$B$17)+ISNUMBER('Test 4 leap year'!$C$8:$C$17)&gt;0)*(IF(ISNUMBER('Test 4 leap year'!$B$8:$B$17),'Test 4 leap year'!$B$8:$B$17,'Test 4 leap year'!$E$4)&lt;=A235)*(IF(ISNUMBER('Test 4 leap year'!$C$8:$C$17),'Test 4 leap year'!$C$8:$C$17,'Test 4 leap year'!$F$4)&gt;=A235))&gt;0,1,0))</f>
        <v/>
      </c>
      <c r="C235">
        <f>IF(B235=0,0,IF(SUMPRODUCT((ISNUMBER('Test 4 leap year'!$B$8:$B$17)+ISNUMBER('Test 4 leap year'!$C$8:$C$17)&gt;0)*(ISNUMBER('Test 4 leap year'!$B$8:$B$17)*('Test 4 leap year'!$B$8:$B$17=A235)+ISNUMBER('Test 4 leap year'!$C$8:$C$17)*('Test 4 leap year'!$C$8:$C$17=A235)&gt;0))&gt;0,0,1))</f>
        <v/>
      </c>
      <c r="D235">
        <f>SUM(B$2:B235)</f>
        <v/>
      </c>
      <c r="E235">
        <f>SUM(C$2:C235)</f>
        <v/>
      </c>
    </row>
    <row r="236">
      <c r="A236" s="9">
        <f>IF(ISNUMBER('Test 4 leap year'!$E$4),IF('Test 4 leap year'!$E$4+234&lt;='Test 4 leap year'!$F$4,'Test 4 leap year'!$E$4+234,""),"")</f>
        <v/>
      </c>
      <c r="B236">
        <f>IF(A236="",0,IF(SUMPRODUCT((ISNUMBER('Test 4 leap year'!$B$8:$B$17)+ISNUMBER('Test 4 leap year'!$C$8:$C$17)&gt;0)*(IF(ISNUMBER('Test 4 leap year'!$B$8:$B$17),'Test 4 leap year'!$B$8:$B$17,'Test 4 leap year'!$E$4)&lt;=A236)*(IF(ISNUMBER('Test 4 leap year'!$C$8:$C$17),'Test 4 leap year'!$C$8:$C$17,'Test 4 leap year'!$F$4)&gt;=A236))&gt;0,1,0))</f>
        <v/>
      </c>
      <c r="C236">
        <f>IF(B236=0,0,IF(SUMPRODUCT((ISNUMBER('Test 4 leap year'!$B$8:$B$17)+ISNUMBER('Test 4 leap year'!$C$8:$C$17)&gt;0)*(ISNUMBER('Test 4 leap year'!$B$8:$B$17)*('Test 4 leap year'!$B$8:$B$17=A236)+ISNUMBER('Test 4 leap year'!$C$8:$C$17)*('Test 4 leap year'!$C$8:$C$17=A236)&gt;0))&gt;0,0,1))</f>
        <v/>
      </c>
      <c r="D236">
        <f>SUM(B$2:B236)</f>
        <v/>
      </c>
      <c r="E236">
        <f>SUM(C$2:C236)</f>
        <v/>
      </c>
    </row>
    <row r="237">
      <c r="A237" s="9">
        <f>IF(ISNUMBER('Test 4 leap year'!$E$4),IF('Test 4 leap year'!$E$4+235&lt;='Test 4 leap year'!$F$4,'Test 4 leap year'!$E$4+235,""),"")</f>
        <v/>
      </c>
      <c r="B237">
        <f>IF(A237="",0,IF(SUMPRODUCT((ISNUMBER('Test 4 leap year'!$B$8:$B$17)+ISNUMBER('Test 4 leap year'!$C$8:$C$17)&gt;0)*(IF(ISNUMBER('Test 4 leap year'!$B$8:$B$17),'Test 4 leap year'!$B$8:$B$17,'Test 4 leap year'!$E$4)&lt;=A237)*(IF(ISNUMBER('Test 4 leap year'!$C$8:$C$17),'Test 4 leap year'!$C$8:$C$17,'Test 4 leap year'!$F$4)&gt;=A237))&gt;0,1,0))</f>
        <v/>
      </c>
      <c r="C237">
        <f>IF(B237=0,0,IF(SUMPRODUCT((ISNUMBER('Test 4 leap year'!$B$8:$B$17)+ISNUMBER('Test 4 leap year'!$C$8:$C$17)&gt;0)*(ISNUMBER('Test 4 leap year'!$B$8:$B$17)*('Test 4 leap year'!$B$8:$B$17=A237)+ISNUMBER('Test 4 leap year'!$C$8:$C$17)*('Test 4 leap year'!$C$8:$C$17=A237)&gt;0))&gt;0,0,1))</f>
        <v/>
      </c>
      <c r="D237">
        <f>SUM(B$2:B237)</f>
        <v/>
      </c>
      <c r="E237">
        <f>SUM(C$2:C237)</f>
        <v/>
      </c>
    </row>
    <row r="238">
      <c r="A238" s="9">
        <f>IF(ISNUMBER('Test 4 leap year'!$E$4),IF('Test 4 leap year'!$E$4+236&lt;='Test 4 leap year'!$F$4,'Test 4 leap year'!$E$4+236,""),"")</f>
        <v/>
      </c>
      <c r="B238">
        <f>IF(A238="",0,IF(SUMPRODUCT((ISNUMBER('Test 4 leap year'!$B$8:$B$17)+ISNUMBER('Test 4 leap year'!$C$8:$C$17)&gt;0)*(IF(ISNUMBER('Test 4 leap year'!$B$8:$B$17),'Test 4 leap year'!$B$8:$B$17,'Test 4 leap year'!$E$4)&lt;=A238)*(IF(ISNUMBER('Test 4 leap year'!$C$8:$C$17),'Test 4 leap year'!$C$8:$C$17,'Test 4 leap year'!$F$4)&gt;=A238))&gt;0,1,0))</f>
        <v/>
      </c>
      <c r="C238">
        <f>IF(B238=0,0,IF(SUMPRODUCT((ISNUMBER('Test 4 leap year'!$B$8:$B$17)+ISNUMBER('Test 4 leap year'!$C$8:$C$17)&gt;0)*(ISNUMBER('Test 4 leap year'!$B$8:$B$17)*('Test 4 leap year'!$B$8:$B$17=A238)+ISNUMBER('Test 4 leap year'!$C$8:$C$17)*('Test 4 leap year'!$C$8:$C$17=A238)&gt;0))&gt;0,0,1))</f>
        <v/>
      </c>
      <c r="D238">
        <f>SUM(B$2:B238)</f>
        <v/>
      </c>
      <c r="E238">
        <f>SUM(C$2:C238)</f>
        <v/>
      </c>
    </row>
    <row r="239">
      <c r="A239" s="9">
        <f>IF(ISNUMBER('Test 4 leap year'!$E$4),IF('Test 4 leap year'!$E$4+237&lt;='Test 4 leap year'!$F$4,'Test 4 leap year'!$E$4+237,""),"")</f>
        <v/>
      </c>
      <c r="B239">
        <f>IF(A239="",0,IF(SUMPRODUCT((ISNUMBER('Test 4 leap year'!$B$8:$B$17)+ISNUMBER('Test 4 leap year'!$C$8:$C$17)&gt;0)*(IF(ISNUMBER('Test 4 leap year'!$B$8:$B$17),'Test 4 leap year'!$B$8:$B$17,'Test 4 leap year'!$E$4)&lt;=A239)*(IF(ISNUMBER('Test 4 leap year'!$C$8:$C$17),'Test 4 leap year'!$C$8:$C$17,'Test 4 leap year'!$F$4)&gt;=A239))&gt;0,1,0))</f>
        <v/>
      </c>
      <c r="C239">
        <f>IF(B239=0,0,IF(SUMPRODUCT((ISNUMBER('Test 4 leap year'!$B$8:$B$17)+ISNUMBER('Test 4 leap year'!$C$8:$C$17)&gt;0)*(ISNUMBER('Test 4 leap year'!$B$8:$B$17)*('Test 4 leap year'!$B$8:$B$17=A239)+ISNUMBER('Test 4 leap year'!$C$8:$C$17)*('Test 4 leap year'!$C$8:$C$17=A239)&gt;0))&gt;0,0,1))</f>
        <v/>
      </c>
      <c r="D239">
        <f>SUM(B$2:B239)</f>
        <v/>
      </c>
      <c r="E239">
        <f>SUM(C$2:C239)</f>
        <v/>
      </c>
    </row>
    <row r="240">
      <c r="A240" s="9">
        <f>IF(ISNUMBER('Test 4 leap year'!$E$4),IF('Test 4 leap year'!$E$4+238&lt;='Test 4 leap year'!$F$4,'Test 4 leap year'!$E$4+238,""),"")</f>
        <v/>
      </c>
      <c r="B240">
        <f>IF(A240="",0,IF(SUMPRODUCT((ISNUMBER('Test 4 leap year'!$B$8:$B$17)+ISNUMBER('Test 4 leap year'!$C$8:$C$17)&gt;0)*(IF(ISNUMBER('Test 4 leap year'!$B$8:$B$17),'Test 4 leap year'!$B$8:$B$17,'Test 4 leap year'!$E$4)&lt;=A240)*(IF(ISNUMBER('Test 4 leap year'!$C$8:$C$17),'Test 4 leap year'!$C$8:$C$17,'Test 4 leap year'!$F$4)&gt;=A240))&gt;0,1,0))</f>
        <v/>
      </c>
      <c r="C240">
        <f>IF(B240=0,0,IF(SUMPRODUCT((ISNUMBER('Test 4 leap year'!$B$8:$B$17)+ISNUMBER('Test 4 leap year'!$C$8:$C$17)&gt;0)*(ISNUMBER('Test 4 leap year'!$B$8:$B$17)*('Test 4 leap year'!$B$8:$B$17=A240)+ISNUMBER('Test 4 leap year'!$C$8:$C$17)*('Test 4 leap year'!$C$8:$C$17=A240)&gt;0))&gt;0,0,1))</f>
        <v/>
      </c>
      <c r="D240">
        <f>SUM(B$2:B240)</f>
        <v/>
      </c>
      <c r="E240">
        <f>SUM(C$2:C240)</f>
        <v/>
      </c>
    </row>
    <row r="241">
      <c r="A241" s="9">
        <f>IF(ISNUMBER('Test 4 leap year'!$E$4),IF('Test 4 leap year'!$E$4+239&lt;='Test 4 leap year'!$F$4,'Test 4 leap year'!$E$4+239,""),"")</f>
        <v/>
      </c>
      <c r="B241">
        <f>IF(A241="",0,IF(SUMPRODUCT((ISNUMBER('Test 4 leap year'!$B$8:$B$17)+ISNUMBER('Test 4 leap year'!$C$8:$C$17)&gt;0)*(IF(ISNUMBER('Test 4 leap year'!$B$8:$B$17),'Test 4 leap year'!$B$8:$B$17,'Test 4 leap year'!$E$4)&lt;=A241)*(IF(ISNUMBER('Test 4 leap year'!$C$8:$C$17),'Test 4 leap year'!$C$8:$C$17,'Test 4 leap year'!$F$4)&gt;=A241))&gt;0,1,0))</f>
        <v/>
      </c>
      <c r="C241">
        <f>IF(B241=0,0,IF(SUMPRODUCT((ISNUMBER('Test 4 leap year'!$B$8:$B$17)+ISNUMBER('Test 4 leap year'!$C$8:$C$17)&gt;0)*(ISNUMBER('Test 4 leap year'!$B$8:$B$17)*('Test 4 leap year'!$B$8:$B$17=A241)+ISNUMBER('Test 4 leap year'!$C$8:$C$17)*('Test 4 leap year'!$C$8:$C$17=A241)&gt;0))&gt;0,0,1))</f>
        <v/>
      </c>
      <c r="D241">
        <f>SUM(B$2:B241)</f>
        <v/>
      </c>
      <c r="E241">
        <f>SUM(C$2:C241)</f>
        <v/>
      </c>
    </row>
    <row r="242">
      <c r="A242" s="9">
        <f>IF(ISNUMBER('Test 4 leap year'!$E$4),IF('Test 4 leap year'!$E$4+240&lt;='Test 4 leap year'!$F$4,'Test 4 leap year'!$E$4+240,""),"")</f>
        <v/>
      </c>
      <c r="B242">
        <f>IF(A242="",0,IF(SUMPRODUCT((ISNUMBER('Test 4 leap year'!$B$8:$B$17)+ISNUMBER('Test 4 leap year'!$C$8:$C$17)&gt;0)*(IF(ISNUMBER('Test 4 leap year'!$B$8:$B$17),'Test 4 leap year'!$B$8:$B$17,'Test 4 leap year'!$E$4)&lt;=A242)*(IF(ISNUMBER('Test 4 leap year'!$C$8:$C$17),'Test 4 leap year'!$C$8:$C$17,'Test 4 leap year'!$F$4)&gt;=A242))&gt;0,1,0))</f>
        <v/>
      </c>
      <c r="C242">
        <f>IF(B242=0,0,IF(SUMPRODUCT((ISNUMBER('Test 4 leap year'!$B$8:$B$17)+ISNUMBER('Test 4 leap year'!$C$8:$C$17)&gt;0)*(ISNUMBER('Test 4 leap year'!$B$8:$B$17)*('Test 4 leap year'!$B$8:$B$17=A242)+ISNUMBER('Test 4 leap year'!$C$8:$C$17)*('Test 4 leap year'!$C$8:$C$17=A242)&gt;0))&gt;0,0,1))</f>
        <v/>
      </c>
      <c r="D242">
        <f>SUM(B$2:B242)</f>
        <v/>
      </c>
      <c r="E242">
        <f>SUM(C$2:C242)</f>
        <v/>
      </c>
    </row>
    <row r="243">
      <c r="A243" s="9">
        <f>IF(ISNUMBER('Test 4 leap year'!$E$4),IF('Test 4 leap year'!$E$4+241&lt;='Test 4 leap year'!$F$4,'Test 4 leap year'!$E$4+241,""),"")</f>
        <v/>
      </c>
      <c r="B243">
        <f>IF(A243="",0,IF(SUMPRODUCT((ISNUMBER('Test 4 leap year'!$B$8:$B$17)+ISNUMBER('Test 4 leap year'!$C$8:$C$17)&gt;0)*(IF(ISNUMBER('Test 4 leap year'!$B$8:$B$17),'Test 4 leap year'!$B$8:$B$17,'Test 4 leap year'!$E$4)&lt;=A243)*(IF(ISNUMBER('Test 4 leap year'!$C$8:$C$17),'Test 4 leap year'!$C$8:$C$17,'Test 4 leap year'!$F$4)&gt;=A243))&gt;0,1,0))</f>
        <v/>
      </c>
      <c r="C243">
        <f>IF(B243=0,0,IF(SUMPRODUCT((ISNUMBER('Test 4 leap year'!$B$8:$B$17)+ISNUMBER('Test 4 leap year'!$C$8:$C$17)&gt;0)*(ISNUMBER('Test 4 leap year'!$B$8:$B$17)*('Test 4 leap year'!$B$8:$B$17=A243)+ISNUMBER('Test 4 leap year'!$C$8:$C$17)*('Test 4 leap year'!$C$8:$C$17=A243)&gt;0))&gt;0,0,1))</f>
        <v/>
      </c>
      <c r="D243">
        <f>SUM(B$2:B243)</f>
        <v/>
      </c>
      <c r="E243">
        <f>SUM(C$2:C243)</f>
        <v/>
      </c>
    </row>
    <row r="244">
      <c r="A244" s="9">
        <f>IF(ISNUMBER('Test 4 leap year'!$E$4),IF('Test 4 leap year'!$E$4+242&lt;='Test 4 leap year'!$F$4,'Test 4 leap year'!$E$4+242,""),"")</f>
        <v/>
      </c>
      <c r="B244">
        <f>IF(A244="",0,IF(SUMPRODUCT((ISNUMBER('Test 4 leap year'!$B$8:$B$17)+ISNUMBER('Test 4 leap year'!$C$8:$C$17)&gt;0)*(IF(ISNUMBER('Test 4 leap year'!$B$8:$B$17),'Test 4 leap year'!$B$8:$B$17,'Test 4 leap year'!$E$4)&lt;=A244)*(IF(ISNUMBER('Test 4 leap year'!$C$8:$C$17),'Test 4 leap year'!$C$8:$C$17,'Test 4 leap year'!$F$4)&gt;=A244))&gt;0,1,0))</f>
        <v/>
      </c>
      <c r="C244">
        <f>IF(B244=0,0,IF(SUMPRODUCT((ISNUMBER('Test 4 leap year'!$B$8:$B$17)+ISNUMBER('Test 4 leap year'!$C$8:$C$17)&gt;0)*(ISNUMBER('Test 4 leap year'!$B$8:$B$17)*('Test 4 leap year'!$B$8:$B$17=A244)+ISNUMBER('Test 4 leap year'!$C$8:$C$17)*('Test 4 leap year'!$C$8:$C$17=A244)&gt;0))&gt;0,0,1))</f>
        <v/>
      </c>
      <c r="D244">
        <f>SUM(B$2:B244)</f>
        <v/>
      </c>
      <c r="E244">
        <f>SUM(C$2:C244)</f>
        <v/>
      </c>
    </row>
    <row r="245">
      <c r="A245" s="9">
        <f>IF(ISNUMBER('Test 4 leap year'!$E$4),IF('Test 4 leap year'!$E$4+243&lt;='Test 4 leap year'!$F$4,'Test 4 leap year'!$E$4+243,""),"")</f>
        <v/>
      </c>
      <c r="B245">
        <f>IF(A245="",0,IF(SUMPRODUCT((ISNUMBER('Test 4 leap year'!$B$8:$B$17)+ISNUMBER('Test 4 leap year'!$C$8:$C$17)&gt;0)*(IF(ISNUMBER('Test 4 leap year'!$B$8:$B$17),'Test 4 leap year'!$B$8:$B$17,'Test 4 leap year'!$E$4)&lt;=A245)*(IF(ISNUMBER('Test 4 leap year'!$C$8:$C$17),'Test 4 leap year'!$C$8:$C$17,'Test 4 leap year'!$F$4)&gt;=A245))&gt;0,1,0))</f>
        <v/>
      </c>
      <c r="C245">
        <f>IF(B245=0,0,IF(SUMPRODUCT((ISNUMBER('Test 4 leap year'!$B$8:$B$17)+ISNUMBER('Test 4 leap year'!$C$8:$C$17)&gt;0)*(ISNUMBER('Test 4 leap year'!$B$8:$B$17)*('Test 4 leap year'!$B$8:$B$17=A245)+ISNUMBER('Test 4 leap year'!$C$8:$C$17)*('Test 4 leap year'!$C$8:$C$17=A245)&gt;0))&gt;0,0,1))</f>
        <v/>
      </c>
      <c r="D245">
        <f>SUM(B$2:B245)</f>
        <v/>
      </c>
      <c r="E245">
        <f>SUM(C$2:C245)</f>
        <v/>
      </c>
    </row>
    <row r="246">
      <c r="A246" s="9">
        <f>IF(ISNUMBER('Test 4 leap year'!$E$4),IF('Test 4 leap year'!$E$4+244&lt;='Test 4 leap year'!$F$4,'Test 4 leap year'!$E$4+244,""),"")</f>
        <v/>
      </c>
      <c r="B246">
        <f>IF(A246="",0,IF(SUMPRODUCT((ISNUMBER('Test 4 leap year'!$B$8:$B$17)+ISNUMBER('Test 4 leap year'!$C$8:$C$17)&gt;0)*(IF(ISNUMBER('Test 4 leap year'!$B$8:$B$17),'Test 4 leap year'!$B$8:$B$17,'Test 4 leap year'!$E$4)&lt;=A246)*(IF(ISNUMBER('Test 4 leap year'!$C$8:$C$17),'Test 4 leap year'!$C$8:$C$17,'Test 4 leap year'!$F$4)&gt;=A246))&gt;0,1,0))</f>
        <v/>
      </c>
      <c r="C246">
        <f>IF(B246=0,0,IF(SUMPRODUCT((ISNUMBER('Test 4 leap year'!$B$8:$B$17)+ISNUMBER('Test 4 leap year'!$C$8:$C$17)&gt;0)*(ISNUMBER('Test 4 leap year'!$B$8:$B$17)*('Test 4 leap year'!$B$8:$B$17=A246)+ISNUMBER('Test 4 leap year'!$C$8:$C$17)*('Test 4 leap year'!$C$8:$C$17=A246)&gt;0))&gt;0,0,1))</f>
        <v/>
      </c>
      <c r="D246">
        <f>SUM(B$2:B246)</f>
        <v/>
      </c>
      <c r="E246">
        <f>SUM(C$2:C246)</f>
        <v/>
      </c>
    </row>
    <row r="247">
      <c r="A247" s="9">
        <f>IF(ISNUMBER('Test 4 leap year'!$E$4),IF('Test 4 leap year'!$E$4+245&lt;='Test 4 leap year'!$F$4,'Test 4 leap year'!$E$4+245,""),"")</f>
        <v/>
      </c>
      <c r="B247">
        <f>IF(A247="",0,IF(SUMPRODUCT((ISNUMBER('Test 4 leap year'!$B$8:$B$17)+ISNUMBER('Test 4 leap year'!$C$8:$C$17)&gt;0)*(IF(ISNUMBER('Test 4 leap year'!$B$8:$B$17),'Test 4 leap year'!$B$8:$B$17,'Test 4 leap year'!$E$4)&lt;=A247)*(IF(ISNUMBER('Test 4 leap year'!$C$8:$C$17),'Test 4 leap year'!$C$8:$C$17,'Test 4 leap year'!$F$4)&gt;=A247))&gt;0,1,0))</f>
        <v/>
      </c>
      <c r="C247">
        <f>IF(B247=0,0,IF(SUMPRODUCT((ISNUMBER('Test 4 leap year'!$B$8:$B$17)+ISNUMBER('Test 4 leap year'!$C$8:$C$17)&gt;0)*(ISNUMBER('Test 4 leap year'!$B$8:$B$17)*('Test 4 leap year'!$B$8:$B$17=A247)+ISNUMBER('Test 4 leap year'!$C$8:$C$17)*('Test 4 leap year'!$C$8:$C$17=A247)&gt;0))&gt;0,0,1))</f>
        <v/>
      </c>
      <c r="D247">
        <f>SUM(B$2:B247)</f>
        <v/>
      </c>
      <c r="E247">
        <f>SUM(C$2:C247)</f>
        <v/>
      </c>
    </row>
    <row r="248">
      <c r="A248" s="9">
        <f>IF(ISNUMBER('Test 4 leap year'!$E$4),IF('Test 4 leap year'!$E$4+246&lt;='Test 4 leap year'!$F$4,'Test 4 leap year'!$E$4+246,""),"")</f>
        <v/>
      </c>
      <c r="B248">
        <f>IF(A248="",0,IF(SUMPRODUCT((ISNUMBER('Test 4 leap year'!$B$8:$B$17)+ISNUMBER('Test 4 leap year'!$C$8:$C$17)&gt;0)*(IF(ISNUMBER('Test 4 leap year'!$B$8:$B$17),'Test 4 leap year'!$B$8:$B$17,'Test 4 leap year'!$E$4)&lt;=A248)*(IF(ISNUMBER('Test 4 leap year'!$C$8:$C$17),'Test 4 leap year'!$C$8:$C$17,'Test 4 leap year'!$F$4)&gt;=A248))&gt;0,1,0))</f>
        <v/>
      </c>
      <c r="C248">
        <f>IF(B248=0,0,IF(SUMPRODUCT((ISNUMBER('Test 4 leap year'!$B$8:$B$17)+ISNUMBER('Test 4 leap year'!$C$8:$C$17)&gt;0)*(ISNUMBER('Test 4 leap year'!$B$8:$B$17)*('Test 4 leap year'!$B$8:$B$17=A248)+ISNUMBER('Test 4 leap year'!$C$8:$C$17)*('Test 4 leap year'!$C$8:$C$17=A248)&gt;0))&gt;0,0,1))</f>
        <v/>
      </c>
      <c r="D248">
        <f>SUM(B$2:B248)</f>
        <v/>
      </c>
      <c r="E248">
        <f>SUM(C$2:C248)</f>
        <v/>
      </c>
    </row>
    <row r="249">
      <c r="A249" s="9">
        <f>IF(ISNUMBER('Test 4 leap year'!$E$4),IF('Test 4 leap year'!$E$4+247&lt;='Test 4 leap year'!$F$4,'Test 4 leap year'!$E$4+247,""),"")</f>
        <v/>
      </c>
      <c r="B249">
        <f>IF(A249="",0,IF(SUMPRODUCT((ISNUMBER('Test 4 leap year'!$B$8:$B$17)+ISNUMBER('Test 4 leap year'!$C$8:$C$17)&gt;0)*(IF(ISNUMBER('Test 4 leap year'!$B$8:$B$17),'Test 4 leap year'!$B$8:$B$17,'Test 4 leap year'!$E$4)&lt;=A249)*(IF(ISNUMBER('Test 4 leap year'!$C$8:$C$17),'Test 4 leap year'!$C$8:$C$17,'Test 4 leap year'!$F$4)&gt;=A249))&gt;0,1,0))</f>
        <v/>
      </c>
      <c r="C249">
        <f>IF(B249=0,0,IF(SUMPRODUCT((ISNUMBER('Test 4 leap year'!$B$8:$B$17)+ISNUMBER('Test 4 leap year'!$C$8:$C$17)&gt;0)*(ISNUMBER('Test 4 leap year'!$B$8:$B$17)*('Test 4 leap year'!$B$8:$B$17=A249)+ISNUMBER('Test 4 leap year'!$C$8:$C$17)*('Test 4 leap year'!$C$8:$C$17=A249)&gt;0))&gt;0,0,1))</f>
        <v/>
      </c>
      <c r="D249">
        <f>SUM(B$2:B249)</f>
        <v/>
      </c>
      <c r="E249">
        <f>SUM(C$2:C249)</f>
        <v/>
      </c>
    </row>
    <row r="250">
      <c r="A250" s="9">
        <f>IF(ISNUMBER('Test 4 leap year'!$E$4),IF('Test 4 leap year'!$E$4+248&lt;='Test 4 leap year'!$F$4,'Test 4 leap year'!$E$4+248,""),"")</f>
        <v/>
      </c>
      <c r="B250">
        <f>IF(A250="",0,IF(SUMPRODUCT((ISNUMBER('Test 4 leap year'!$B$8:$B$17)+ISNUMBER('Test 4 leap year'!$C$8:$C$17)&gt;0)*(IF(ISNUMBER('Test 4 leap year'!$B$8:$B$17),'Test 4 leap year'!$B$8:$B$17,'Test 4 leap year'!$E$4)&lt;=A250)*(IF(ISNUMBER('Test 4 leap year'!$C$8:$C$17),'Test 4 leap year'!$C$8:$C$17,'Test 4 leap year'!$F$4)&gt;=A250))&gt;0,1,0))</f>
        <v/>
      </c>
      <c r="C250">
        <f>IF(B250=0,0,IF(SUMPRODUCT((ISNUMBER('Test 4 leap year'!$B$8:$B$17)+ISNUMBER('Test 4 leap year'!$C$8:$C$17)&gt;0)*(ISNUMBER('Test 4 leap year'!$B$8:$B$17)*('Test 4 leap year'!$B$8:$B$17=A250)+ISNUMBER('Test 4 leap year'!$C$8:$C$17)*('Test 4 leap year'!$C$8:$C$17=A250)&gt;0))&gt;0,0,1))</f>
        <v/>
      </c>
      <c r="D250">
        <f>SUM(B$2:B250)</f>
        <v/>
      </c>
      <c r="E250">
        <f>SUM(C$2:C250)</f>
        <v/>
      </c>
    </row>
    <row r="251">
      <c r="A251" s="9">
        <f>IF(ISNUMBER('Test 4 leap year'!$E$4),IF('Test 4 leap year'!$E$4+249&lt;='Test 4 leap year'!$F$4,'Test 4 leap year'!$E$4+249,""),"")</f>
        <v/>
      </c>
      <c r="B251">
        <f>IF(A251="",0,IF(SUMPRODUCT((ISNUMBER('Test 4 leap year'!$B$8:$B$17)+ISNUMBER('Test 4 leap year'!$C$8:$C$17)&gt;0)*(IF(ISNUMBER('Test 4 leap year'!$B$8:$B$17),'Test 4 leap year'!$B$8:$B$17,'Test 4 leap year'!$E$4)&lt;=A251)*(IF(ISNUMBER('Test 4 leap year'!$C$8:$C$17),'Test 4 leap year'!$C$8:$C$17,'Test 4 leap year'!$F$4)&gt;=A251))&gt;0,1,0))</f>
        <v/>
      </c>
      <c r="C251">
        <f>IF(B251=0,0,IF(SUMPRODUCT((ISNUMBER('Test 4 leap year'!$B$8:$B$17)+ISNUMBER('Test 4 leap year'!$C$8:$C$17)&gt;0)*(ISNUMBER('Test 4 leap year'!$B$8:$B$17)*('Test 4 leap year'!$B$8:$B$17=A251)+ISNUMBER('Test 4 leap year'!$C$8:$C$17)*('Test 4 leap year'!$C$8:$C$17=A251)&gt;0))&gt;0,0,1))</f>
        <v/>
      </c>
      <c r="D251">
        <f>SUM(B$2:B251)</f>
        <v/>
      </c>
      <c r="E251">
        <f>SUM(C$2:C251)</f>
        <v/>
      </c>
    </row>
    <row r="252">
      <c r="A252" s="9">
        <f>IF(ISNUMBER('Test 4 leap year'!$E$4),IF('Test 4 leap year'!$E$4+250&lt;='Test 4 leap year'!$F$4,'Test 4 leap year'!$E$4+250,""),"")</f>
        <v/>
      </c>
      <c r="B252">
        <f>IF(A252="",0,IF(SUMPRODUCT((ISNUMBER('Test 4 leap year'!$B$8:$B$17)+ISNUMBER('Test 4 leap year'!$C$8:$C$17)&gt;0)*(IF(ISNUMBER('Test 4 leap year'!$B$8:$B$17),'Test 4 leap year'!$B$8:$B$17,'Test 4 leap year'!$E$4)&lt;=A252)*(IF(ISNUMBER('Test 4 leap year'!$C$8:$C$17),'Test 4 leap year'!$C$8:$C$17,'Test 4 leap year'!$F$4)&gt;=A252))&gt;0,1,0))</f>
        <v/>
      </c>
      <c r="C252">
        <f>IF(B252=0,0,IF(SUMPRODUCT((ISNUMBER('Test 4 leap year'!$B$8:$B$17)+ISNUMBER('Test 4 leap year'!$C$8:$C$17)&gt;0)*(ISNUMBER('Test 4 leap year'!$B$8:$B$17)*('Test 4 leap year'!$B$8:$B$17=A252)+ISNUMBER('Test 4 leap year'!$C$8:$C$17)*('Test 4 leap year'!$C$8:$C$17=A252)&gt;0))&gt;0,0,1))</f>
        <v/>
      </c>
      <c r="D252">
        <f>SUM(B$2:B252)</f>
        <v/>
      </c>
      <c r="E252">
        <f>SUM(C$2:C252)</f>
        <v/>
      </c>
    </row>
    <row r="253">
      <c r="A253" s="9">
        <f>IF(ISNUMBER('Test 4 leap year'!$E$4),IF('Test 4 leap year'!$E$4+251&lt;='Test 4 leap year'!$F$4,'Test 4 leap year'!$E$4+251,""),"")</f>
        <v/>
      </c>
      <c r="B253">
        <f>IF(A253="",0,IF(SUMPRODUCT((ISNUMBER('Test 4 leap year'!$B$8:$B$17)+ISNUMBER('Test 4 leap year'!$C$8:$C$17)&gt;0)*(IF(ISNUMBER('Test 4 leap year'!$B$8:$B$17),'Test 4 leap year'!$B$8:$B$17,'Test 4 leap year'!$E$4)&lt;=A253)*(IF(ISNUMBER('Test 4 leap year'!$C$8:$C$17),'Test 4 leap year'!$C$8:$C$17,'Test 4 leap year'!$F$4)&gt;=A253))&gt;0,1,0))</f>
        <v/>
      </c>
      <c r="C253">
        <f>IF(B253=0,0,IF(SUMPRODUCT((ISNUMBER('Test 4 leap year'!$B$8:$B$17)+ISNUMBER('Test 4 leap year'!$C$8:$C$17)&gt;0)*(ISNUMBER('Test 4 leap year'!$B$8:$B$17)*('Test 4 leap year'!$B$8:$B$17=A253)+ISNUMBER('Test 4 leap year'!$C$8:$C$17)*('Test 4 leap year'!$C$8:$C$17=A253)&gt;0))&gt;0,0,1))</f>
        <v/>
      </c>
      <c r="D253">
        <f>SUM(B$2:B253)</f>
        <v/>
      </c>
      <c r="E253">
        <f>SUM(C$2:C253)</f>
        <v/>
      </c>
    </row>
    <row r="254">
      <c r="A254" s="9">
        <f>IF(ISNUMBER('Test 4 leap year'!$E$4),IF('Test 4 leap year'!$E$4+252&lt;='Test 4 leap year'!$F$4,'Test 4 leap year'!$E$4+252,""),"")</f>
        <v/>
      </c>
      <c r="B254">
        <f>IF(A254="",0,IF(SUMPRODUCT((ISNUMBER('Test 4 leap year'!$B$8:$B$17)+ISNUMBER('Test 4 leap year'!$C$8:$C$17)&gt;0)*(IF(ISNUMBER('Test 4 leap year'!$B$8:$B$17),'Test 4 leap year'!$B$8:$B$17,'Test 4 leap year'!$E$4)&lt;=A254)*(IF(ISNUMBER('Test 4 leap year'!$C$8:$C$17),'Test 4 leap year'!$C$8:$C$17,'Test 4 leap year'!$F$4)&gt;=A254))&gt;0,1,0))</f>
        <v/>
      </c>
      <c r="C254">
        <f>IF(B254=0,0,IF(SUMPRODUCT((ISNUMBER('Test 4 leap year'!$B$8:$B$17)+ISNUMBER('Test 4 leap year'!$C$8:$C$17)&gt;0)*(ISNUMBER('Test 4 leap year'!$B$8:$B$17)*('Test 4 leap year'!$B$8:$B$17=A254)+ISNUMBER('Test 4 leap year'!$C$8:$C$17)*('Test 4 leap year'!$C$8:$C$17=A254)&gt;0))&gt;0,0,1))</f>
        <v/>
      </c>
      <c r="D254">
        <f>SUM(B$2:B254)</f>
        <v/>
      </c>
      <c r="E254">
        <f>SUM(C$2:C254)</f>
        <v/>
      </c>
    </row>
    <row r="255">
      <c r="A255" s="9">
        <f>IF(ISNUMBER('Test 4 leap year'!$E$4),IF('Test 4 leap year'!$E$4+253&lt;='Test 4 leap year'!$F$4,'Test 4 leap year'!$E$4+253,""),"")</f>
        <v/>
      </c>
      <c r="B255">
        <f>IF(A255="",0,IF(SUMPRODUCT((ISNUMBER('Test 4 leap year'!$B$8:$B$17)+ISNUMBER('Test 4 leap year'!$C$8:$C$17)&gt;0)*(IF(ISNUMBER('Test 4 leap year'!$B$8:$B$17),'Test 4 leap year'!$B$8:$B$17,'Test 4 leap year'!$E$4)&lt;=A255)*(IF(ISNUMBER('Test 4 leap year'!$C$8:$C$17),'Test 4 leap year'!$C$8:$C$17,'Test 4 leap year'!$F$4)&gt;=A255))&gt;0,1,0))</f>
        <v/>
      </c>
      <c r="C255">
        <f>IF(B255=0,0,IF(SUMPRODUCT((ISNUMBER('Test 4 leap year'!$B$8:$B$17)+ISNUMBER('Test 4 leap year'!$C$8:$C$17)&gt;0)*(ISNUMBER('Test 4 leap year'!$B$8:$B$17)*('Test 4 leap year'!$B$8:$B$17=A255)+ISNUMBER('Test 4 leap year'!$C$8:$C$17)*('Test 4 leap year'!$C$8:$C$17=A255)&gt;0))&gt;0,0,1))</f>
        <v/>
      </c>
      <c r="D255">
        <f>SUM(B$2:B255)</f>
        <v/>
      </c>
      <c r="E255">
        <f>SUM(C$2:C255)</f>
        <v/>
      </c>
    </row>
    <row r="256">
      <c r="A256" s="9">
        <f>IF(ISNUMBER('Test 4 leap year'!$E$4),IF('Test 4 leap year'!$E$4+254&lt;='Test 4 leap year'!$F$4,'Test 4 leap year'!$E$4+254,""),"")</f>
        <v/>
      </c>
      <c r="B256">
        <f>IF(A256="",0,IF(SUMPRODUCT((ISNUMBER('Test 4 leap year'!$B$8:$B$17)+ISNUMBER('Test 4 leap year'!$C$8:$C$17)&gt;0)*(IF(ISNUMBER('Test 4 leap year'!$B$8:$B$17),'Test 4 leap year'!$B$8:$B$17,'Test 4 leap year'!$E$4)&lt;=A256)*(IF(ISNUMBER('Test 4 leap year'!$C$8:$C$17),'Test 4 leap year'!$C$8:$C$17,'Test 4 leap year'!$F$4)&gt;=A256))&gt;0,1,0))</f>
        <v/>
      </c>
      <c r="C256">
        <f>IF(B256=0,0,IF(SUMPRODUCT((ISNUMBER('Test 4 leap year'!$B$8:$B$17)+ISNUMBER('Test 4 leap year'!$C$8:$C$17)&gt;0)*(ISNUMBER('Test 4 leap year'!$B$8:$B$17)*('Test 4 leap year'!$B$8:$B$17=A256)+ISNUMBER('Test 4 leap year'!$C$8:$C$17)*('Test 4 leap year'!$C$8:$C$17=A256)&gt;0))&gt;0,0,1))</f>
        <v/>
      </c>
      <c r="D256">
        <f>SUM(B$2:B256)</f>
        <v/>
      </c>
      <c r="E256">
        <f>SUM(C$2:C256)</f>
        <v/>
      </c>
    </row>
    <row r="257">
      <c r="A257" s="9">
        <f>IF(ISNUMBER('Test 4 leap year'!$E$4),IF('Test 4 leap year'!$E$4+255&lt;='Test 4 leap year'!$F$4,'Test 4 leap year'!$E$4+255,""),"")</f>
        <v/>
      </c>
      <c r="B257">
        <f>IF(A257="",0,IF(SUMPRODUCT((ISNUMBER('Test 4 leap year'!$B$8:$B$17)+ISNUMBER('Test 4 leap year'!$C$8:$C$17)&gt;0)*(IF(ISNUMBER('Test 4 leap year'!$B$8:$B$17),'Test 4 leap year'!$B$8:$B$17,'Test 4 leap year'!$E$4)&lt;=A257)*(IF(ISNUMBER('Test 4 leap year'!$C$8:$C$17),'Test 4 leap year'!$C$8:$C$17,'Test 4 leap year'!$F$4)&gt;=A257))&gt;0,1,0))</f>
        <v/>
      </c>
      <c r="C257">
        <f>IF(B257=0,0,IF(SUMPRODUCT((ISNUMBER('Test 4 leap year'!$B$8:$B$17)+ISNUMBER('Test 4 leap year'!$C$8:$C$17)&gt;0)*(ISNUMBER('Test 4 leap year'!$B$8:$B$17)*('Test 4 leap year'!$B$8:$B$17=A257)+ISNUMBER('Test 4 leap year'!$C$8:$C$17)*('Test 4 leap year'!$C$8:$C$17=A257)&gt;0))&gt;0,0,1))</f>
        <v/>
      </c>
      <c r="D257">
        <f>SUM(B$2:B257)</f>
        <v/>
      </c>
      <c r="E257">
        <f>SUM(C$2:C257)</f>
        <v/>
      </c>
    </row>
    <row r="258">
      <c r="A258" s="9">
        <f>IF(ISNUMBER('Test 4 leap year'!$E$4),IF('Test 4 leap year'!$E$4+256&lt;='Test 4 leap year'!$F$4,'Test 4 leap year'!$E$4+256,""),"")</f>
        <v/>
      </c>
      <c r="B258">
        <f>IF(A258="",0,IF(SUMPRODUCT((ISNUMBER('Test 4 leap year'!$B$8:$B$17)+ISNUMBER('Test 4 leap year'!$C$8:$C$17)&gt;0)*(IF(ISNUMBER('Test 4 leap year'!$B$8:$B$17),'Test 4 leap year'!$B$8:$B$17,'Test 4 leap year'!$E$4)&lt;=A258)*(IF(ISNUMBER('Test 4 leap year'!$C$8:$C$17),'Test 4 leap year'!$C$8:$C$17,'Test 4 leap year'!$F$4)&gt;=A258))&gt;0,1,0))</f>
        <v/>
      </c>
      <c r="C258">
        <f>IF(B258=0,0,IF(SUMPRODUCT((ISNUMBER('Test 4 leap year'!$B$8:$B$17)+ISNUMBER('Test 4 leap year'!$C$8:$C$17)&gt;0)*(ISNUMBER('Test 4 leap year'!$B$8:$B$17)*('Test 4 leap year'!$B$8:$B$17=A258)+ISNUMBER('Test 4 leap year'!$C$8:$C$17)*('Test 4 leap year'!$C$8:$C$17=A258)&gt;0))&gt;0,0,1))</f>
        <v/>
      </c>
      <c r="D258">
        <f>SUM(B$2:B258)</f>
        <v/>
      </c>
      <c r="E258">
        <f>SUM(C$2:C258)</f>
        <v/>
      </c>
    </row>
    <row r="259">
      <c r="A259" s="9">
        <f>IF(ISNUMBER('Test 4 leap year'!$E$4),IF('Test 4 leap year'!$E$4+257&lt;='Test 4 leap year'!$F$4,'Test 4 leap year'!$E$4+257,""),"")</f>
        <v/>
      </c>
      <c r="B259">
        <f>IF(A259="",0,IF(SUMPRODUCT((ISNUMBER('Test 4 leap year'!$B$8:$B$17)+ISNUMBER('Test 4 leap year'!$C$8:$C$17)&gt;0)*(IF(ISNUMBER('Test 4 leap year'!$B$8:$B$17),'Test 4 leap year'!$B$8:$B$17,'Test 4 leap year'!$E$4)&lt;=A259)*(IF(ISNUMBER('Test 4 leap year'!$C$8:$C$17),'Test 4 leap year'!$C$8:$C$17,'Test 4 leap year'!$F$4)&gt;=A259))&gt;0,1,0))</f>
        <v/>
      </c>
      <c r="C259">
        <f>IF(B259=0,0,IF(SUMPRODUCT((ISNUMBER('Test 4 leap year'!$B$8:$B$17)+ISNUMBER('Test 4 leap year'!$C$8:$C$17)&gt;0)*(ISNUMBER('Test 4 leap year'!$B$8:$B$17)*('Test 4 leap year'!$B$8:$B$17=A259)+ISNUMBER('Test 4 leap year'!$C$8:$C$17)*('Test 4 leap year'!$C$8:$C$17=A259)&gt;0))&gt;0,0,1))</f>
        <v/>
      </c>
      <c r="D259">
        <f>SUM(B$2:B259)</f>
        <v/>
      </c>
      <c r="E259">
        <f>SUM(C$2:C259)</f>
        <v/>
      </c>
    </row>
    <row r="260">
      <c r="A260" s="9">
        <f>IF(ISNUMBER('Test 4 leap year'!$E$4),IF('Test 4 leap year'!$E$4+258&lt;='Test 4 leap year'!$F$4,'Test 4 leap year'!$E$4+258,""),"")</f>
        <v/>
      </c>
      <c r="B260">
        <f>IF(A260="",0,IF(SUMPRODUCT((ISNUMBER('Test 4 leap year'!$B$8:$B$17)+ISNUMBER('Test 4 leap year'!$C$8:$C$17)&gt;0)*(IF(ISNUMBER('Test 4 leap year'!$B$8:$B$17),'Test 4 leap year'!$B$8:$B$17,'Test 4 leap year'!$E$4)&lt;=A260)*(IF(ISNUMBER('Test 4 leap year'!$C$8:$C$17),'Test 4 leap year'!$C$8:$C$17,'Test 4 leap year'!$F$4)&gt;=A260))&gt;0,1,0))</f>
        <v/>
      </c>
      <c r="C260">
        <f>IF(B260=0,0,IF(SUMPRODUCT((ISNUMBER('Test 4 leap year'!$B$8:$B$17)+ISNUMBER('Test 4 leap year'!$C$8:$C$17)&gt;0)*(ISNUMBER('Test 4 leap year'!$B$8:$B$17)*('Test 4 leap year'!$B$8:$B$17=A260)+ISNUMBER('Test 4 leap year'!$C$8:$C$17)*('Test 4 leap year'!$C$8:$C$17=A260)&gt;0))&gt;0,0,1))</f>
        <v/>
      </c>
      <c r="D260">
        <f>SUM(B$2:B260)</f>
        <v/>
      </c>
      <c r="E260">
        <f>SUM(C$2:C260)</f>
        <v/>
      </c>
    </row>
    <row r="261">
      <c r="A261" s="9">
        <f>IF(ISNUMBER('Test 4 leap year'!$E$4),IF('Test 4 leap year'!$E$4+259&lt;='Test 4 leap year'!$F$4,'Test 4 leap year'!$E$4+259,""),"")</f>
        <v/>
      </c>
      <c r="B261">
        <f>IF(A261="",0,IF(SUMPRODUCT((ISNUMBER('Test 4 leap year'!$B$8:$B$17)+ISNUMBER('Test 4 leap year'!$C$8:$C$17)&gt;0)*(IF(ISNUMBER('Test 4 leap year'!$B$8:$B$17),'Test 4 leap year'!$B$8:$B$17,'Test 4 leap year'!$E$4)&lt;=A261)*(IF(ISNUMBER('Test 4 leap year'!$C$8:$C$17),'Test 4 leap year'!$C$8:$C$17,'Test 4 leap year'!$F$4)&gt;=A261))&gt;0,1,0))</f>
        <v/>
      </c>
      <c r="C261">
        <f>IF(B261=0,0,IF(SUMPRODUCT((ISNUMBER('Test 4 leap year'!$B$8:$B$17)+ISNUMBER('Test 4 leap year'!$C$8:$C$17)&gt;0)*(ISNUMBER('Test 4 leap year'!$B$8:$B$17)*('Test 4 leap year'!$B$8:$B$17=A261)+ISNUMBER('Test 4 leap year'!$C$8:$C$17)*('Test 4 leap year'!$C$8:$C$17=A261)&gt;0))&gt;0,0,1))</f>
        <v/>
      </c>
      <c r="D261">
        <f>SUM(B$2:B261)</f>
        <v/>
      </c>
      <c r="E261">
        <f>SUM(C$2:C261)</f>
        <v/>
      </c>
    </row>
    <row r="262">
      <c r="A262" s="9">
        <f>IF(ISNUMBER('Test 4 leap year'!$E$4),IF('Test 4 leap year'!$E$4+260&lt;='Test 4 leap year'!$F$4,'Test 4 leap year'!$E$4+260,""),"")</f>
        <v/>
      </c>
      <c r="B262">
        <f>IF(A262="",0,IF(SUMPRODUCT((ISNUMBER('Test 4 leap year'!$B$8:$B$17)+ISNUMBER('Test 4 leap year'!$C$8:$C$17)&gt;0)*(IF(ISNUMBER('Test 4 leap year'!$B$8:$B$17),'Test 4 leap year'!$B$8:$B$17,'Test 4 leap year'!$E$4)&lt;=A262)*(IF(ISNUMBER('Test 4 leap year'!$C$8:$C$17),'Test 4 leap year'!$C$8:$C$17,'Test 4 leap year'!$F$4)&gt;=A262))&gt;0,1,0))</f>
        <v/>
      </c>
      <c r="C262">
        <f>IF(B262=0,0,IF(SUMPRODUCT((ISNUMBER('Test 4 leap year'!$B$8:$B$17)+ISNUMBER('Test 4 leap year'!$C$8:$C$17)&gt;0)*(ISNUMBER('Test 4 leap year'!$B$8:$B$17)*('Test 4 leap year'!$B$8:$B$17=A262)+ISNUMBER('Test 4 leap year'!$C$8:$C$17)*('Test 4 leap year'!$C$8:$C$17=A262)&gt;0))&gt;0,0,1))</f>
        <v/>
      </c>
      <c r="D262">
        <f>SUM(B$2:B262)</f>
        <v/>
      </c>
      <c r="E262">
        <f>SUM(C$2:C262)</f>
        <v/>
      </c>
    </row>
    <row r="263">
      <c r="A263" s="9">
        <f>IF(ISNUMBER('Test 4 leap year'!$E$4),IF('Test 4 leap year'!$E$4+261&lt;='Test 4 leap year'!$F$4,'Test 4 leap year'!$E$4+261,""),"")</f>
        <v/>
      </c>
      <c r="B263">
        <f>IF(A263="",0,IF(SUMPRODUCT((ISNUMBER('Test 4 leap year'!$B$8:$B$17)+ISNUMBER('Test 4 leap year'!$C$8:$C$17)&gt;0)*(IF(ISNUMBER('Test 4 leap year'!$B$8:$B$17),'Test 4 leap year'!$B$8:$B$17,'Test 4 leap year'!$E$4)&lt;=A263)*(IF(ISNUMBER('Test 4 leap year'!$C$8:$C$17),'Test 4 leap year'!$C$8:$C$17,'Test 4 leap year'!$F$4)&gt;=A263))&gt;0,1,0))</f>
        <v/>
      </c>
      <c r="C263">
        <f>IF(B263=0,0,IF(SUMPRODUCT((ISNUMBER('Test 4 leap year'!$B$8:$B$17)+ISNUMBER('Test 4 leap year'!$C$8:$C$17)&gt;0)*(ISNUMBER('Test 4 leap year'!$B$8:$B$17)*('Test 4 leap year'!$B$8:$B$17=A263)+ISNUMBER('Test 4 leap year'!$C$8:$C$17)*('Test 4 leap year'!$C$8:$C$17=A263)&gt;0))&gt;0,0,1))</f>
        <v/>
      </c>
      <c r="D263">
        <f>SUM(B$2:B263)</f>
        <v/>
      </c>
      <c r="E263">
        <f>SUM(C$2:C263)</f>
        <v/>
      </c>
    </row>
    <row r="264">
      <c r="A264" s="9">
        <f>IF(ISNUMBER('Test 4 leap year'!$E$4),IF('Test 4 leap year'!$E$4+262&lt;='Test 4 leap year'!$F$4,'Test 4 leap year'!$E$4+262,""),"")</f>
        <v/>
      </c>
      <c r="B264">
        <f>IF(A264="",0,IF(SUMPRODUCT((ISNUMBER('Test 4 leap year'!$B$8:$B$17)+ISNUMBER('Test 4 leap year'!$C$8:$C$17)&gt;0)*(IF(ISNUMBER('Test 4 leap year'!$B$8:$B$17),'Test 4 leap year'!$B$8:$B$17,'Test 4 leap year'!$E$4)&lt;=A264)*(IF(ISNUMBER('Test 4 leap year'!$C$8:$C$17),'Test 4 leap year'!$C$8:$C$17,'Test 4 leap year'!$F$4)&gt;=A264))&gt;0,1,0))</f>
        <v/>
      </c>
      <c r="C264">
        <f>IF(B264=0,0,IF(SUMPRODUCT((ISNUMBER('Test 4 leap year'!$B$8:$B$17)+ISNUMBER('Test 4 leap year'!$C$8:$C$17)&gt;0)*(ISNUMBER('Test 4 leap year'!$B$8:$B$17)*('Test 4 leap year'!$B$8:$B$17=A264)+ISNUMBER('Test 4 leap year'!$C$8:$C$17)*('Test 4 leap year'!$C$8:$C$17=A264)&gt;0))&gt;0,0,1))</f>
        <v/>
      </c>
      <c r="D264">
        <f>SUM(B$2:B264)</f>
        <v/>
      </c>
      <c r="E264">
        <f>SUM(C$2:C264)</f>
        <v/>
      </c>
    </row>
    <row r="265">
      <c r="A265" s="9">
        <f>IF(ISNUMBER('Test 4 leap year'!$E$4),IF('Test 4 leap year'!$E$4+263&lt;='Test 4 leap year'!$F$4,'Test 4 leap year'!$E$4+263,""),"")</f>
        <v/>
      </c>
      <c r="B265">
        <f>IF(A265="",0,IF(SUMPRODUCT((ISNUMBER('Test 4 leap year'!$B$8:$B$17)+ISNUMBER('Test 4 leap year'!$C$8:$C$17)&gt;0)*(IF(ISNUMBER('Test 4 leap year'!$B$8:$B$17),'Test 4 leap year'!$B$8:$B$17,'Test 4 leap year'!$E$4)&lt;=A265)*(IF(ISNUMBER('Test 4 leap year'!$C$8:$C$17),'Test 4 leap year'!$C$8:$C$17,'Test 4 leap year'!$F$4)&gt;=A265))&gt;0,1,0))</f>
        <v/>
      </c>
      <c r="C265">
        <f>IF(B265=0,0,IF(SUMPRODUCT((ISNUMBER('Test 4 leap year'!$B$8:$B$17)+ISNUMBER('Test 4 leap year'!$C$8:$C$17)&gt;0)*(ISNUMBER('Test 4 leap year'!$B$8:$B$17)*('Test 4 leap year'!$B$8:$B$17=A265)+ISNUMBER('Test 4 leap year'!$C$8:$C$17)*('Test 4 leap year'!$C$8:$C$17=A265)&gt;0))&gt;0,0,1))</f>
        <v/>
      </c>
      <c r="D265">
        <f>SUM(B$2:B265)</f>
        <v/>
      </c>
      <c r="E265">
        <f>SUM(C$2:C265)</f>
        <v/>
      </c>
    </row>
    <row r="266">
      <c r="A266" s="9">
        <f>IF(ISNUMBER('Test 4 leap year'!$E$4),IF('Test 4 leap year'!$E$4+264&lt;='Test 4 leap year'!$F$4,'Test 4 leap year'!$E$4+264,""),"")</f>
        <v/>
      </c>
      <c r="B266">
        <f>IF(A266="",0,IF(SUMPRODUCT((ISNUMBER('Test 4 leap year'!$B$8:$B$17)+ISNUMBER('Test 4 leap year'!$C$8:$C$17)&gt;0)*(IF(ISNUMBER('Test 4 leap year'!$B$8:$B$17),'Test 4 leap year'!$B$8:$B$17,'Test 4 leap year'!$E$4)&lt;=A266)*(IF(ISNUMBER('Test 4 leap year'!$C$8:$C$17),'Test 4 leap year'!$C$8:$C$17,'Test 4 leap year'!$F$4)&gt;=A266))&gt;0,1,0))</f>
        <v/>
      </c>
      <c r="C266">
        <f>IF(B266=0,0,IF(SUMPRODUCT((ISNUMBER('Test 4 leap year'!$B$8:$B$17)+ISNUMBER('Test 4 leap year'!$C$8:$C$17)&gt;0)*(ISNUMBER('Test 4 leap year'!$B$8:$B$17)*('Test 4 leap year'!$B$8:$B$17=A266)+ISNUMBER('Test 4 leap year'!$C$8:$C$17)*('Test 4 leap year'!$C$8:$C$17=A266)&gt;0))&gt;0,0,1))</f>
        <v/>
      </c>
      <c r="D266">
        <f>SUM(B$2:B266)</f>
        <v/>
      </c>
      <c r="E266">
        <f>SUM(C$2:C266)</f>
        <v/>
      </c>
    </row>
    <row r="267">
      <c r="A267" s="9">
        <f>IF(ISNUMBER('Test 4 leap year'!$E$4),IF('Test 4 leap year'!$E$4+265&lt;='Test 4 leap year'!$F$4,'Test 4 leap year'!$E$4+265,""),"")</f>
        <v/>
      </c>
      <c r="B267">
        <f>IF(A267="",0,IF(SUMPRODUCT((ISNUMBER('Test 4 leap year'!$B$8:$B$17)+ISNUMBER('Test 4 leap year'!$C$8:$C$17)&gt;0)*(IF(ISNUMBER('Test 4 leap year'!$B$8:$B$17),'Test 4 leap year'!$B$8:$B$17,'Test 4 leap year'!$E$4)&lt;=A267)*(IF(ISNUMBER('Test 4 leap year'!$C$8:$C$17),'Test 4 leap year'!$C$8:$C$17,'Test 4 leap year'!$F$4)&gt;=A267))&gt;0,1,0))</f>
        <v/>
      </c>
      <c r="C267">
        <f>IF(B267=0,0,IF(SUMPRODUCT((ISNUMBER('Test 4 leap year'!$B$8:$B$17)+ISNUMBER('Test 4 leap year'!$C$8:$C$17)&gt;0)*(ISNUMBER('Test 4 leap year'!$B$8:$B$17)*('Test 4 leap year'!$B$8:$B$17=A267)+ISNUMBER('Test 4 leap year'!$C$8:$C$17)*('Test 4 leap year'!$C$8:$C$17=A267)&gt;0))&gt;0,0,1))</f>
        <v/>
      </c>
      <c r="D267">
        <f>SUM(B$2:B267)</f>
        <v/>
      </c>
      <c r="E267">
        <f>SUM(C$2:C267)</f>
        <v/>
      </c>
    </row>
    <row r="268">
      <c r="A268" s="9">
        <f>IF(ISNUMBER('Test 4 leap year'!$E$4),IF('Test 4 leap year'!$E$4+266&lt;='Test 4 leap year'!$F$4,'Test 4 leap year'!$E$4+266,""),"")</f>
        <v/>
      </c>
      <c r="B268">
        <f>IF(A268="",0,IF(SUMPRODUCT((ISNUMBER('Test 4 leap year'!$B$8:$B$17)+ISNUMBER('Test 4 leap year'!$C$8:$C$17)&gt;0)*(IF(ISNUMBER('Test 4 leap year'!$B$8:$B$17),'Test 4 leap year'!$B$8:$B$17,'Test 4 leap year'!$E$4)&lt;=A268)*(IF(ISNUMBER('Test 4 leap year'!$C$8:$C$17),'Test 4 leap year'!$C$8:$C$17,'Test 4 leap year'!$F$4)&gt;=A268))&gt;0,1,0))</f>
        <v/>
      </c>
      <c r="C268">
        <f>IF(B268=0,0,IF(SUMPRODUCT((ISNUMBER('Test 4 leap year'!$B$8:$B$17)+ISNUMBER('Test 4 leap year'!$C$8:$C$17)&gt;0)*(ISNUMBER('Test 4 leap year'!$B$8:$B$17)*('Test 4 leap year'!$B$8:$B$17=A268)+ISNUMBER('Test 4 leap year'!$C$8:$C$17)*('Test 4 leap year'!$C$8:$C$17=A268)&gt;0))&gt;0,0,1))</f>
        <v/>
      </c>
      <c r="D268">
        <f>SUM(B$2:B268)</f>
        <v/>
      </c>
      <c r="E268">
        <f>SUM(C$2:C268)</f>
        <v/>
      </c>
    </row>
    <row r="269">
      <c r="A269" s="9">
        <f>IF(ISNUMBER('Test 4 leap year'!$E$4),IF('Test 4 leap year'!$E$4+267&lt;='Test 4 leap year'!$F$4,'Test 4 leap year'!$E$4+267,""),"")</f>
        <v/>
      </c>
      <c r="B269">
        <f>IF(A269="",0,IF(SUMPRODUCT((ISNUMBER('Test 4 leap year'!$B$8:$B$17)+ISNUMBER('Test 4 leap year'!$C$8:$C$17)&gt;0)*(IF(ISNUMBER('Test 4 leap year'!$B$8:$B$17),'Test 4 leap year'!$B$8:$B$17,'Test 4 leap year'!$E$4)&lt;=A269)*(IF(ISNUMBER('Test 4 leap year'!$C$8:$C$17),'Test 4 leap year'!$C$8:$C$17,'Test 4 leap year'!$F$4)&gt;=A269))&gt;0,1,0))</f>
        <v/>
      </c>
      <c r="C269">
        <f>IF(B269=0,0,IF(SUMPRODUCT((ISNUMBER('Test 4 leap year'!$B$8:$B$17)+ISNUMBER('Test 4 leap year'!$C$8:$C$17)&gt;0)*(ISNUMBER('Test 4 leap year'!$B$8:$B$17)*('Test 4 leap year'!$B$8:$B$17=A269)+ISNUMBER('Test 4 leap year'!$C$8:$C$17)*('Test 4 leap year'!$C$8:$C$17=A269)&gt;0))&gt;0,0,1))</f>
        <v/>
      </c>
      <c r="D269">
        <f>SUM(B$2:B269)</f>
        <v/>
      </c>
      <c r="E269">
        <f>SUM(C$2:C269)</f>
        <v/>
      </c>
    </row>
    <row r="270">
      <c r="A270" s="9">
        <f>IF(ISNUMBER('Test 4 leap year'!$E$4),IF('Test 4 leap year'!$E$4+268&lt;='Test 4 leap year'!$F$4,'Test 4 leap year'!$E$4+268,""),"")</f>
        <v/>
      </c>
      <c r="B270">
        <f>IF(A270="",0,IF(SUMPRODUCT((ISNUMBER('Test 4 leap year'!$B$8:$B$17)+ISNUMBER('Test 4 leap year'!$C$8:$C$17)&gt;0)*(IF(ISNUMBER('Test 4 leap year'!$B$8:$B$17),'Test 4 leap year'!$B$8:$B$17,'Test 4 leap year'!$E$4)&lt;=A270)*(IF(ISNUMBER('Test 4 leap year'!$C$8:$C$17),'Test 4 leap year'!$C$8:$C$17,'Test 4 leap year'!$F$4)&gt;=A270))&gt;0,1,0))</f>
        <v/>
      </c>
      <c r="C270">
        <f>IF(B270=0,0,IF(SUMPRODUCT((ISNUMBER('Test 4 leap year'!$B$8:$B$17)+ISNUMBER('Test 4 leap year'!$C$8:$C$17)&gt;0)*(ISNUMBER('Test 4 leap year'!$B$8:$B$17)*('Test 4 leap year'!$B$8:$B$17=A270)+ISNUMBER('Test 4 leap year'!$C$8:$C$17)*('Test 4 leap year'!$C$8:$C$17=A270)&gt;0))&gt;0,0,1))</f>
        <v/>
      </c>
      <c r="D270">
        <f>SUM(B$2:B270)</f>
        <v/>
      </c>
      <c r="E270">
        <f>SUM(C$2:C270)</f>
        <v/>
      </c>
    </row>
    <row r="271">
      <c r="A271" s="9">
        <f>IF(ISNUMBER('Test 4 leap year'!$E$4),IF('Test 4 leap year'!$E$4+269&lt;='Test 4 leap year'!$F$4,'Test 4 leap year'!$E$4+269,""),"")</f>
        <v/>
      </c>
      <c r="B271">
        <f>IF(A271="",0,IF(SUMPRODUCT((ISNUMBER('Test 4 leap year'!$B$8:$B$17)+ISNUMBER('Test 4 leap year'!$C$8:$C$17)&gt;0)*(IF(ISNUMBER('Test 4 leap year'!$B$8:$B$17),'Test 4 leap year'!$B$8:$B$17,'Test 4 leap year'!$E$4)&lt;=A271)*(IF(ISNUMBER('Test 4 leap year'!$C$8:$C$17),'Test 4 leap year'!$C$8:$C$17,'Test 4 leap year'!$F$4)&gt;=A271))&gt;0,1,0))</f>
        <v/>
      </c>
      <c r="C271">
        <f>IF(B271=0,0,IF(SUMPRODUCT((ISNUMBER('Test 4 leap year'!$B$8:$B$17)+ISNUMBER('Test 4 leap year'!$C$8:$C$17)&gt;0)*(ISNUMBER('Test 4 leap year'!$B$8:$B$17)*('Test 4 leap year'!$B$8:$B$17=A271)+ISNUMBER('Test 4 leap year'!$C$8:$C$17)*('Test 4 leap year'!$C$8:$C$17=A271)&gt;0))&gt;0,0,1))</f>
        <v/>
      </c>
      <c r="D271">
        <f>SUM(B$2:B271)</f>
        <v/>
      </c>
      <c r="E271">
        <f>SUM(C$2:C271)</f>
        <v/>
      </c>
    </row>
    <row r="272">
      <c r="A272" s="9">
        <f>IF(ISNUMBER('Test 4 leap year'!$E$4),IF('Test 4 leap year'!$E$4+270&lt;='Test 4 leap year'!$F$4,'Test 4 leap year'!$E$4+270,""),"")</f>
        <v/>
      </c>
      <c r="B272">
        <f>IF(A272="",0,IF(SUMPRODUCT((ISNUMBER('Test 4 leap year'!$B$8:$B$17)+ISNUMBER('Test 4 leap year'!$C$8:$C$17)&gt;0)*(IF(ISNUMBER('Test 4 leap year'!$B$8:$B$17),'Test 4 leap year'!$B$8:$B$17,'Test 4 leap year'!$E$4)&lt;=A272)*(IF(ISNUMBER('Test 4 leap year'!$C$8:$C$17),'Test 4 leap year'!$C$8:$C$17,'Test 4 leap year'!$F$4)&gt;=A272))&gt;0,1,0))</f>
        <v/>
      </c>
      <c r="C272">
        <f>IF(B272=0,0,IF(SUMPRODUCT((ISNUMBER('Test 4 leap year'!$B$8:$B$17)+ISNUMBER('Test 4 leap year'!$C$8:$C$17)&gt;0)*(ISNUMBER('Test 4 leap year'!$B$8:$B$17)*('Test 4 leap year'!$B$8:$B$17=A272)+ISNUMBER('Test 4 leap year'!$C$8:$C$17)*('Test 4 leap year'!$C$8:$C$17=A272)&gt;0))&gt;0,0,1))</f>
        <v/>
      </c>
      <c r="D272">
        <f>SUM(B$2:B272)</f>
        <v/>
      </c>
      <c r="E272">
        <f>SUM(C$2:C272)</f>
        <v/>
      </c>
    </row>
    <row r="273">
      <c r="A273" s="9">
        <f>IF(ISNUMBER('Test 4 leap year'!$E$4),IF('Test 4 leap year'!$E$4+271&lt;='Test 4 leap year'!$F$4,'Test 4 leap year'!$E$4+271,""),"")</f>
        <v/>
      </c>
      <c r="B273">
        <f>IF(A273="",0,IF(SUMPRODUCT((ISNUMBER('Test 4 leap year'!$B$8:$B$17)+ISNUMBER('Test 4 leap year'!$C$8:$C$17)&gt;0)*(IF(ISNUMBER('Test 4 leap year'!$B$8:$B$17),'Test 4 leap year'!$B$8:$B$17,'Test 4 leap year'!$E$4)&lt;=A273)*(IF(ISNUMBER('Test 4 leap year'!$C$8:$C$17),'Test 4 leap year'!$C$8:$C$17,'Test 4 leap year'!$F$4)&gt;=A273))&gt;0,1,0))</f>
        <v/>
      </c>
      <c r="C273">
        <f>IF(B273=0,0,IF(SUMPRODUCT((ISNUMBER('Test 4 leap year'!$B$8:$B$17)+ISNUMBER('Test 4 leap year'!$C$8:$C$17)&gt;0)*(ISNUMBER('Test 4 leap year'!$B$8:$B$17)*('Test 4 leap year'!$B$8:$B$17=A273)+ISNUMBER('Test 4 leap year'!$C$8:$C$17)*('Test 4 leap year'!$C$8:$C$17=A273)&gt;0))&gt;0,0,1))</f>
        <v/>
      </c>
      <c r="D273">
        <f>SUM(B$2:B273)</f>
        <v/>
      </c>
      <c r="E273">
        <f>SUM(C$2:C273)</f>
        <v/>
      </c>
    </row>
    <row r="274">
      <c r="A274" s="9">
        <f>IF(ISNUMBER('Test 4 leap year'!$E$4),IF('Test 4 leap year'!$E$4+272&lt;='Test 4 leap year'!$F$4,'Test 4 leap year'!$E$4+272,""),"")</f>
        <v/>
      </c>
      <c r="B274">
        <f>IF(A274="",0,IF(SUMPRODUCT((ISNUMBER('Test 4 leap year'!$B$8:$B$17)+ISNUMBER('Test 4 leap year'!$C$8:$C$17)&gt;0)*(IF(ISNUMBER('Test 4 leap year'!$B$8:$B$17),'Test 4 leap year'!$B$8:$B$17,'Test 4 leap year'!$E$4)&lt;=A274)*(IF(ISNUMBER('Test 4 leap year'!$C$8:$C$17),'Test 4 leap year'!$C$8:$C$17,'Test 4 leap year'!$F$4)&gt;=A274))&gt;0,1,0))</f>
        <v/>
      </c>
      <c r="C274">
        <f>IF(B274=0,0,IF(SUMPRODUCT((ISNUMBER('Test 4 leap year'!$B$8:$B$17)+ISNUMBER('Test 4 leap year'!$C$8:$C$17)&gt;0)*(ISNUMBER('Test 4 leap year'!$B$8:$B$17)*('Test 4 leap year'!$B$8:$B$17=A274)+ISNUMBER('Test 4 leap year'!$C$8:$C$17)*('Test 4 leap year'!$C$8:$C$17=A274)&gt;0))&gt;0,0,1))</f>
        <v/>
      </c>
      <c r="D274">
        <f>SUM(B$2:B274)</f>
        <v/>
      </c>
      <c r="E274">
        <f>SUM(C$2:C274)</f>
        <v/>
      </c>
    </row>
    <row r="275">
      <c r="A275" s="9">
        <f>IF(ISNUMBER('Test 4 leap year'!$E$4),IF('Test 4 leap year'!$E$4+273&lt;='Test 4 leap year'!$F$4,'Test 4 leap year'!$E$4+273,""),"")</f>
        <v/>
      </c>
      <c r="B275">
        <f>IF(A275="",0,IF(SUMPRODUCT((ISNUMBER('Test 4 leap year'!$B$8:$B$17)+ISNUMBER('Test 4 leap year'!$C$8:$C$17)&gt;0)*(IF(ISNUMBER('Test 4 leap year'!$B$8:$B$17),'Test 4 leap year'!$B$8:$B$17,'Test 4 leap year'!$E$4)&lt;=A275)*(IF(ISNUMBER('Test 4 leap year'!$C$8:$C$17),'Test 4 leap year'!$C$8:$C$17,'Test 4 leap year'!$F$4)&gt;=A275))&gt;0,1,0))</f>
        <v/>
      </c>
      <c r="C275">
        <f>IF(B275=0,0,IF(SUMPRODUCT((ISNUMBER('Test 4 leap year'!$B$8:$B$17)+ISNUMBER('Test 4 leap year'!$C$8:$C$17)&gt;0)*(ISNUMBER('Test 4 leap year'!$B$8:$B$17)*('Test 4 leap year'!$B$8:$B$17=A275)+ISNUMBER('Test 4 leap year'!$C$8:$C$17)*('Test 4 leap year'!$C$8:$C$17=A275)&gt;0))&gt;0,0,1))</f>
        <v/>
      </c>
      <c r="D275">
        <f>SUM(B$2:B275)</f>
        <v/>
      </c>
      <c r="E275">
        <f>SUM(C$2:C275)</f>
        <v/>
      </c>
    </row>
    <row r="276">
      <c r="A276" s="9">
        <f>IF(ISNUMBER('Test 4 leap year'!$E$4),IF('Test 4 leap year'!$E$4+274&lt;='Test 4 leap year'!$F$4,'Test 4 leap year'!$E$4+274,""),"")</f>
        <v/>
      </c>
      <c r="B276">
        <f>IF(A276="",0,IF(SUMPRODUCT((ISNUMBER('Test 4 leap year'!$B$8:$B$17)+ISNUMBER('Test 4 leap year'!$C$8:$C$17)&gt;0)*(IF(ISNUMBER('Test 4 leap year'!$B$8:$B$17),'Test 4 leap year'!$B$8:$B$17,'Test 4 leap year'!$E$4)&lt;=A276)*(IF(ISNUMBER('Test 4 leap year'!$C$8:$C$17),'Test 4 leap year'!$C$8:$C$17,'Test 4 leap year'!$F$4)&gt;=A276))&gt;0,1,0))</f>
        <v/>
      </c>
      <c r="C276">
        <f>IF(B276=0,0,IF(SUMPRODUCT((ISNUMBER('Test 4 leap year'!$B$8:$B$17)+ISNUMBER('Test 4 leap year'!$C$8:$C$17)&gt;0)*(ISNUMBER('Test 4 leap year'!$B$8:$B$17)*('Test 4 leap year'!$B$8:$B$17=A276)+ISNUMBER('Test 4 leap year'!$C$8:$C$17)*('Test 4 leap year'!$C$8:$C$17=A276)&gt;0))&gt;0,0,1))</f>
        <v/>
      </c>
      <c r="D276">
        <f>SUM(B$2:B276)</f>
        <v/>
      </c>
      <c r="E276">
        <f>SUM(C$2:C276)</f>
        <v/>
      </c>
    </row>
    <row r="277">
      <c r="A277" s="9">
        <f>IF(ISNUMBER('Test 4 leap year'!$E$4),IF('Test 4 leap year'!$E$4+275&lt;='Test 4 leap year'!$F$4,'Test 4 leap year'!$E$4+275,""),"")</f>
        <v/>
      </c>
      <c r="B277">
        <f>IF(A277="",0,IF(SUMPRODUCT((ISNUMBER('Test 4 leap year'!$B$8:$B$17)+ISNUMBER('Test 4 leap year'!$C$8:$C$17)&gt;0)*(IF(ISNUMBER('Test 4 leap year'!$B$8:$B$17),'Test 4 leap year'!$B$8:$B$17,'Test 4 leap year'!$E$4)&lt;=A277)*(IF(ISNUMBER('Test 4 leap year'!$C$8:$C$17),'Test 4 leap year'!$C$8:$C$17,'Test 4 leap year'!$F$4)&gt;=A277))&gt;0,1,0))</f>
        <v/>
      </c>
      <c r="C277">
        <f>IF(B277=0,0,IF(SUMPRODUCT((ISNUMBER('Test 4 leap year'!$B$8:$B$17)+ISNUMBER('Test 4 leap year'!$C$8:$C$17)&gt;0)*(ISNUMBER('Test 4 leap year'!$B$8:$B$17)*('Test 4 leap year'!$B$8:$B$17=A277)+ISNUMBER('Test 4 leap year'!$C$8:$C$17)*('Test 4 leap year'!$C$8:$C$17=A277)&gt;0))&gt;0,0,1))</f>
        <v/>
      </c>
      <c r="D277">
        <f>SUM(B$2:B277)</f>
        <v/>
      </c>
      <c r="E277">
        <f>SUM(C$2:C277)</f>
        <v/>
      </c>
    </row>
    <row r="278">
      <c r="A278" s="9">
        <f>IF(ISNUMBER('Test 4 leap year'!$E$4),IF('Test 4 leap year'!$E$4+276&lt;='Test 4 leap year'!$F$4,'Test 4 leap year'!$E$4+276,""),"")</f>
        <v/>
      </c>
      <c r="B278">
        <f>IF(A278="",0,IF(SUMPRODUCT((ISNUMBER('Test 4 leap year'!$B$8:$B$17)+ISNUMBER('Test 4 leap year'!$C$8:$C$17)&gt;0)*(IF(ISNUMBER('Test 4 leap year'!$B$8:$B$17),'Test 4 leap year'!$B$8:$B$17,'Test 4 leap year'!$E$4)&lt;=A278)*(IF(ISNUMBER('Test 4 leap year'!$C$8:$C$17),'Test 4 leap year'!$C$8:$C$17,'Test 4 leap year'!$F$4)&gt;=A278))&gt;0,1,0))</f>
        <v/>
      </c>
      <c r="C278">
        <f>IF(B278=0,0,IF(SUMPRODUCT((ISNUMBER('Test 4 leap year'!$B$8:$B$17)+ISNUMBER('Test 4 leap year'!$C$8:$C$17)&gt;0)*(ISNUMBER('Test 4 leap year'!$B$8:$B$17)*('Test 4 leap year'!$B$8:$B$17=A278)+ISNUMBER('Test 4 leap year'!$C$8:$C$17)*('Test 4 leap year'!$C$8:$C$17=A278)&gt;0))&gt;0,0,1))</f>
        <v/>
      </c>
      <c r="D278">
        <f>SUM(B$2:B278)</f>
        <v/>
      </c>
      <c r="E278">
        <f>SUM(C$2:C278)</f>
        <v/>
      </c>
    </row>
    <row r="279">
      <c r="A279" s="9">
        <f>IF(ISNUMBER('Test 4 leap year'!$E$4),IF('Test 4 leap year'!$E$4+277&lt;='Test 4 leap year'!$F$4,'Test 4 leap year'!$E$4+277,""),"")</f>
        <v/>
      </c>
      <c r="B279">
        <f>IF(A279="",0,IF(SUMPRODUCT((ISNUMBER('Test 4 leap year'!$B$8:$B$17)+ISNUMBER('Test 4 leap year'!$C$8:$C$17)&gt;0)*(IF(ISNUMBER('Test 4 leap year'!$B$8:$B$17),'Test 4 leap year'!$B$8:$B$17,'Test 4 leap year'!$E$4)&lt;=A279)*(IF(ISNUMBER('Test 4 leap year'!$C$8:$C$17),'Test 4 leap year'!$C$8:$C$17,'Test 4 leap year'!$F$4)&gt;=A279))&gt;0,1,0))</f>
        <v/>
      </c>
      <c r="C279">
        <f>IF(B279=0,0,IF(SUMPRODUCT((ISNUMBER('Test 4 leap year'!$B$8:$B$17)+ISNUMBER('Test 4 leap year'!$C$8:$C$17)&gt;0)*(ISNUMBER('Test 4 leap year'!$B$8:$B$17)*('Test 4 leap year'!$B$8:$B$17=A279)+ISNUMBER('Test 4 leap year'!$C$8:$C$17)*('Test 4 leap year'!$C$8:$C$17=A279)&gt;0))&gt;0,0,1))</f>
        <v/>
      </c>
      <c r="D279">
        <f>SUM(B$2:B279)</f>
        <v/>
      </c>
      <c r="E279">
        <f>SUM(C$2:C279)</f>
        <v/>
      </c>
    </row>
    <row r="280">
      <c r="A280" s="9">
        <f>IF(ISNUMBER('Test 4 leap year'!$E$4),IF('Test 4 leap year'!$E$4+278&lt;='Test 4 leap year'!$F$4,'Test 4 leap year'!$E$4+278,""),"")</f>
        <v/>
      </c>
      <c r="B280">
        <f>IF(A280="",0,IF(SUMPRODUCT((ISNUMBER('Test 4 leap year'!$B$8:$B$17)+ISNUMBER('Test 4 leap year'!$C$8:$C$17)&gt;0)*(IF(ISNUMBER('Test 4 leap year'!$B$8:$B$17),'Test 4 leap year'!$B$8:$B$17,'Test 4 leap year'!$E$4)&lt;=A280)*(IF(ISNUMBER('Test 4 leap year'!$C$8:$C$17),'Test 4 leap year'!$C$8:$C$17,'Test 4 leap year'!$F$4)&gt;=A280))&gt;0,1,0))</f>
        <v/>
      </c>
      <c r="C280">
        <f>IF(B280=0,0,IF(SUMPRODUCT((ISNUMBER('Test 4 leap year'!$B$8:$B$17)+ISNUMBER('Test 4 leap year'!$C$8:$C$17)&gt;0)*(ISNUMBER('Test 4 leap year'!$B$8:$B$17)*('Test 4 leap year'!$B$8:$B$17=A280)+ISNUMBER('Test 4 leap year'!$C$8:$C$17)*('Test 4 leap year'!$C$8:$C$17=A280)&gt;0))&gt;0,0,1))</f>
        <v/>
      </c>
      <c r="D280">
        <f>SUM(B$2:B280)</f>
        <v/>
      </c>
      <c r="E280">
        <f>SUM(C$2:C280)</f>
        <v/>
      </c>
    </row>
    <row r="281">
      <c r="A281" s="9">
        <f>IF(ISNUMBER('Test 4 leap year'!$E$4),IF('Test 4 leap year'!$E$4+279&lt;='Test 4 leap year'!$F$4,'Test 4 leap year'!$E$4+279,""),"")</f>
        <v/>
      </c>
      <c r="B281">
        <f>IF(A281="",0,IF(SUMPRODUCT((ISNUMBER('Test 4 leap year'!$B$8:$B$17)+ISNUMBER('Test 4 leap year'!$C$8:$C$17)&gt;0)*(IF(ISNUMBER('Test 4 leap year'!$B$8:$B$17),'Test 4 leap year'!$B$8:$B$17,'Test 4 leap year'!$E$4)&lt;=A281)*(IF(ISNUMBER('Test 4 leap year'!$C$8:$C$17),'Test 4 leap year'!$C$8:$C$17,'Test 4 leap year'!$F$4)&gt;=A281))&gt;0,1,0))</f>
        <v/>
      </c>
      <c r="C281">
        <f>IF(B281=0,0,IF(SUMPRODUCT((ISNUMBER('Test 4 leap year'!$B$8:$B$17)+ISNUMBER('Test 4 leap year'!$C$8:$C$17)&gt;0)*(ISNUMBER('Test 4 leap year'!$B$8:$B$17)*('Test 4 leap year'!$B$8:$B$17=A281)+ISNUMBER('Test 4 leap year'!$C$8:$C$17)*('Test 4 leap year'!$C$8:$C$17=A281)&gt;0))&gt;0,0,1))</f>
        <v/>
      </c>
      <c r="D281">
        <f>SUM(B$2:B281)</f>
        <v/>
      </c>
      <c r="E281">
        <f>SUM(C$2:C281)</f>
        <v/>
      </c>
    </row>
    <row r="282">
      <c r="A282" s="9">
        <f>IF(ISNUMBER('Test 4 leap year'!$E$4),IF('Test 4 leap year'!$E$4+280&lt;='Test 4 leap year'!$F$4,'Test 4 leap year'!$E$4+280,""),"")</f>
        <v/>
      </c>
      <c r="B282">
        <f>IF(A282="",0,IF(SUMPRODUCT((ISNUMBER('Test 4 leap year'!$B$8:$B$17)+ISNUMBER('Test 4 leap year'!$C$8:$C$17)&gt;0)*(IF(ISNUMBER('Test 4 leap year'!$B$8:$B$17),'Test 4 leap year'!$B$8:$B$17,'Test 4 leap year'!$E$4)&lt;=A282)*(IF(ISNUMBER('Test 4 leap year'!$C$8:$C$17),'Test 4 leap year'!$C$8:$C$17,'Test 4 leap year'!$F$4)&gt;=A282))&gt;0,1,0))</f>
        <v/>
      </c>
      <c r="C282">
        <f>IF(B282=0,0,IF(SUMPRODUCT((ISNUMBER('Test 4 leap year'!$B$8:$B$17)+ISNUMBER('Test 4 leap year'!$C$8:$C$17)&gt;0)*(ISNUMBER('Test 4 leap year'!$B$8:$B$17)*('Test 4 leap year'!$B$8:$B$17=A282)+ISNUMBER('Test 4 leap year'!$C$8:$C$17)*('Test 4 leap year'!$C$8:$C$17=A282)&gt;0))&gt;0,0,1))</f>
        <v/>
      </c>
      <c r="D282">
        <f>SUM(B$2:B282)</f>
        <v/>
      </c>
      <c r="E282">
        <f>SUM(C$2:C282)</f>
        <v/>
      </c>
    </row>
    <row r="283">
      <c r="A283" s="9">
        <f>IF(ISNUMBER('Test 4 leap year'!$E$4),IF('Test 4 leap year'!$E$4+281&lt;='Test 4 leap year'!$F$4,'Test 4 leap year'!$E$4+281,""),"")</f>
        <v/>
      </c>
      <c r="B283">
        <f>IF(A283="",0,IF(SUMPRODUCT((ISNUMBER('Test 4 leap year'!$B$8:$B$17)+ISNUMBER('Test 4 leap year'!$C$8:$C$17)&gt;0)*(IF(ISNUMBER('Test 4 leap year'!$B$8:$B$17),'Test 4 leap year'!$B$8:$B$17,'Test 4 leap year'!$E$4)&lt;=A283)*(IF(ISNUMBER('Test 4 leap year'!$C$8:$C$17),'Test 4 leap year'!$C$8:$C$17,'Test 4 leap year'!$F$4)&gt;=A283))&gt;0,1,0))</f>
        <v/>
      </c>
      <c r="C283">
        <f>IF(B283=0,0,IF(SUMPRODUCT((ISNUMBER('Test 4 leap year'!$B$8:$B$17)+ISNUMBER('Test 4 leap year'!$C$8:$C$17)&gt;0)*(ISNUMBER('Test 4 leap year'!$B$8:$B$17)*('Test 4 leap year'!$B$8:$B$17=A283)+ISNUMBER('Test 4 leap year'!$C$8:$C$17)*('Test 4 leap year'!$C$8:$C$17=A283)&gt;0))&gt;0,0,1))</f>
        <v/>
      </c>
      <c r="D283">
        <f>SUM(B$2:B283)</f>
        <v/>
      </c>
      <c r="E283">
        <f>SUM(C$2:C283)</f>
        <v/>
      </c>
    </row>
    <row r="284">
      <c r="A284" s="9">
        <f>IF(ISNUMBER('Test 4 leap year'!$E$4),IF('Test 4 leap year'!$E$4+282&lt;='Test 4 leap year'!$F$4,'Test 4 leap year'!$E$4+282,""),"")</f>
        <v/>
      </c>
      <c r="B284">
        <f>IF(A284="",0,IF(SUMPRODUCT((ISNUMBER('Test 4 leap year'!$B$8:$B$17)+ISNUMBER('Test 4 leap year'!$C$8:$C$17)&gt;0)*(IF(ISNUMBER('Test 4 leap year'!$B$8:$B$17),'Test 4 leap year'!$B$8:$B$17,'Test 4 leap year'!$E$4)&lt;=A284)*(IF(ISNUMBER('Test 4 leap year'!$C$8:$C$17),'Test 4 leap year'!$C$8:$C$17,'Test 4 leap year'!$F$4)&gt;=A284))&gt;0,1,0))</f>
        <v/>
      </c>
      <c r="C284">
        <f>IF(B284=0,0,IF(SUMPRODUCT((ISNUMBER('Test 4 leap year'!$B$8:$B$17)+ISNUMBER('Test 4 leap year'!$C$8:$C$17)&gt;0)*(ISNUMBER('Test 4 leap year'!$B$8:$B$17)*('Test 4 leap year'!$B$8:$B$17=A284)+ISNUMBER('Test 4 leap year'!$C$8:$C$17)*('Test 4 leap year'!$C$8:$C$17=A284)&gt;0))&gt;0,0,1))</f>
        <v/>
      </c>
      <c r="D284">
        <f>SUM(B$2:B284)</f>
        <v/>
      </c>
      <c r="E284">
        <f>SUM(C$2:C284)</f>
        <v/>
      </c>
    </row>
    <row r="285">
      <c r="A285" s="9">
        <f>IF(ISNUMBER('Test 4 leap year'!$E$4),IF('Test 4 leap year'!$E$4+283&lt;='Test 4 leap year'!$F$4,'Test 4 leap year'!$E$4+283,""),"")</f>
        <v/>
      </c>
      <c r="B285">
        <f>IF(A285="",0,IF(SUMPRODUCT((ISNUMBER('Test 4 leap year'!$B$8:$B$17)+ISNUMBER('Test 4 leap year'!$C$8:$C$17)&gt;0)*(IF(ISNUMBER('Test 4 leap year'!$B$8:$B$17),'Test 4 leap year'!$B$8:$B$17,'Test 4 leap year'!$E$4)&lt;=A285)*(IF(ISNUMBER('Test 4 leap year'!$C$8:$C$17),'Test 4 leap year'!$C$8:$C$17,'Test 4 leap year'!$F$4)&gt;=A285))&gt;0,1,0))</f>
        <v/>
      </c>
      <c r="C285">
        <f>IF(B285=0,0,IF(SUMPRODUCT((ISNUMBER('Test 4 leap year'!$B$8:$B$17)+ISNUMBER('Test 4 leap year'!$C$8:$C$17)&gt;0)*(ISNUMBER('Test 4 leap year'!$B$8:$B$17)*('Test 4 leap year'!$B$8:$B$17=A285)+ISNUMBER('Test 4 leap year'!$C$8:$C$17)*('Test 4 leap year'!$C$8:$C$17=A285)&gt;0))&gt;0,0,1))</f>
        <v/>
      </c>
      <c r="D285">
        <f>SUM(B$2:B285)</f>
        <v/>
      </c>
      <c r="E285">
        <f>SUM(C$2:C285)</f>
        <v/>
      </c>
    </row>
    <row r="286">
      <c r="A286" s="9">
        <f>IF(ISNUMBER('Test 4 leap year'!$E$4),IF('Test 4 leap year'!$E$4+284&lt;='Test 4 leap year'!$F$4,'Test 4 leap year'!$E$4+284,""),"")</f>
        <v/>
      </c>
      <c r="B286">
        <f>IF(A286="",0,IF(SUMPRODUCT((ISNUMBER('Test 4 leap year'!$B$8:$B$17)+ISNUMBER('Test 4 leap year'!$C$8:$C$17)&gt;0)*(IF(ISNUMBER('Test 4 leap year'!$B$8:$B$17),'Test 4 leap year'!$B$8:$B$17,'Test 4 leap year'!$E$4)&lt;=A286)*(IF(ISNUMBER('Test 4 leap year'!$C$8:$C$17),'Test 4 leap year'!$C$8:$C$17,'Test 4 leap year'!$F$4)&gt;=A286))&gt;0,1,0))</f>
        <v/>
      </c>
      <c r="C286">
        <f>IF(B286=0,0,IF(SUMPRODUCT((ISNUMBER('Test 4 leap year'!$B$8:$B$17)+ISNUMBER('Test 4 leap year'!$C$8:$C$17)&gt;0)*(ISNUMBER('Test 4 leap year'!$B$8:$B$17)*('Test 4 leap year'!$B$8:$B$17=A286)+ISNUMBER('Test 4 leap year'!$C$8:$C$17)*('Test 4 leap year'!$C$8:$C$17=A286)&gt;0))&gt;0,0,1))</f>
        <v/>
      </c>
      <c r="D286">
        <f>SUM(B$2:B286)</f>
        <v/>
      </c>
      <c r="E286">
        <f>SUM(C$2:C286)</f>
        <v/>
      </c>
    </row>
    <row r="287">
      <c r="A287" s="9">
        <f>IF(ISNUMBER('Test 4 leap year'!$E$4),IF('Test 4 leap year'!$E$4+285&lt;='Test 4 leap year'!$F$4,'Test 4 leap year'!$E$4+285,""),"")</f>
        <v/>
      </c>
      <c r="B287">
        <f>IF(A287="",0,IF(SUMPRODUCT((ISNUMBER('Test 4 leap year'!$B$8:$B$17)+ISNUMBER('Test 4 leap year'!$C$8:$C$17)&gt;0)*(IF(ISNUMBER('Test 4 leap year'!$B$8:$B$17),'Test 4 leap year'!$B$8:$B$17,'Test 4 leap year'!$E$4)&lt;=A287)*(IF(ISNUMBER('Test 4 leap year'!$C$8:$C$17),'Test 4 leap year'!$C$8:$C$17,'Test 4 leap year'!$F$4)&gt;=A287))&gt;0,1,0))</f>
        <v/>
      </c>
      <c r="C287">
        <f>IF(B287=0,0,IF(SUMPRODUCT((ISNUMBER('Test 4 leap year'!$B$8:$B$17)+ISNUMBER('Test 4 leap year'!$C$8:$C$17)&gt;0)*(ISNUMBER('Test 4 leap year'!$B$8:$B$17)*('Test 4 leap year'!$B$8:$B$17=A287)+ISNUMBER('Test 4 leap year'!$C$8:$C$17)*('Test 4 leap year'!$C$8:$C$17=A287)&gt;0))&gt;0,0,1))</f>
        <v/>
      </c>
      <c r="D287">
        <f>SUM(B$2:B287)</f>
        <v/>
      </c>
      <c r="E287">
        <f>SUM(C$2:C287)</f>
        <v/>
      </c>
    </row>
    <row r="288">
      <c r="A288" s="9">
        <f>IF(ISNUMBER('Test 4 leap year'!$E$4),IF('Test 4 leap year'!$E$4+286&lt;='Test 4 leap year'!$F$4,'Test 4 leap year'!$E$4+286,""),"")</f>
        <v/>
      </c>
      <c r="B288">
        <f>IF(A288="",0,IF(SUMPRODUCT((ISNUMBER('Test 4 leap year'!$B$8:$B$17)+ISNUMBER('Test 4 leap year'!$C$8:$C$17)&gt;0)*(IF(ISNUMBER('Test 4 leap year'!$B$8:$B$17),'Test 4 leap year'!$B$8:$B$17,'Test 4 leap year'!$E$4)&lt;=A288)*(IF(ISNUMBER('Test 4 leap year'!$C$8:$C$17),'Test 4 leap year'!$C$8:$C$17,'Test 4 leap year'!$F$4)&gt;=A288))&gt;0,1,0))</f>
        <v/>
      </c>
      <c r="C288">
        <f>IF(B288=0,0,IF(SUMPRODUCT((ISNUMBER('Test 4 leap year'!$B$8:$B$17)+ISNUMBER('Test 4 leap year'!$C$8:$C$17)&gt;0)*(ISNUMBER('Test 4 leap year'!$B$8:$B$17)*('Test 4 leap year'!$B$8:$B$17=A288)+ISNUMBER('Test 4 leap year'!$C$8:$C$17)*('Test 4 leap year'!$C$8:$C$17=A288)&gt;0))&gt;0,0,1))</f>
        <v/>
      </c>
      <c r="D288">
        <f>SUM(B$2:B288)</f>
        <v/>
      </c>
      <c r="E288">
        <f>SUM(C$2:C288)</f>
        <v/>
      </c>
    </row>
    <row r="289">
      <c r="A289" s="9">
        <f>IF(ISNUMBER('Test 4 leap year'!$E$4),IF('Test 4 leap year'!$E$4+287&lt;='Test 4 leap year'!$F$4,'Test 4 leap year'!$E$4+287,""),"")</f>
        <v/>
      </c>
      <c r="B289">
        <f>IF(A289="",0,IF(SUMPRODUCT((ISNUMBER('Test 4 leap year'!$B$8:$B$17)+ISNUMBER('Test 4 leap year'!$C$8:$C$17)&gt;0)*(IF(ISNUMBER('Test 4 leap year'!$B$8:$B$17),'Test 4 leap year'!$B$8:$B$17,'Test 4 leap year'!$E$4)&lt;=A289)*(IF(ISNUMBER('Test 4 leap year'!$C$8:$C$17),'Test 4 leap year'!$C$8:$C$17,'Test 4 leap year'!$F$4)&gt;=A289))&gt;0,1,0))</f>
        <v/>
      </c>
      <c r="C289">
        <f>IF(B289=0,0,IF(SUMPRODUCT((ISNUMBER('Test 4 leap year'!$B$8:$B$17)+ISNUMBER('Test 4 leap year'!$C$8:$C$17)&gt;0)*(ISNUMBER('Test 4 leap year'!$B$8:$B$17)*('Test 4 leap year'!$B$8:$B$17=A289)+ISNUMBER('Test 4 leap year'!$C$8:$C$17)*('Test 4 leap year'!$C$8:$C$17=A289)&gt;0))&gt;0,0,1))</f>
        <v/>
      </c>
      <c r="D289">
        <f>SUM(B$2:B289)</f>
        <v/>
      </c>
      <c r="E289">
        <f>SUM(C$2:C289)</f>
        <v/>
      </c>
    </row>
    <row r="290">
      <c r="A290" s="9">
        <f>IF(ISNUMBER('Test 4 leap year'!$E$4),IF('Test 4 leap year'!$E$4+288&lt;='Test 4 leap year'!$F$4,'Test 4 leap year'!$E$4+288,""),"")</f>
        <v/>
      </c>
      <c r="B290">
        <f>IF(A290="",0,IF(SUMPRODUCT((ISNUMBER('Test 4 leap year'!$B$8:$B$17)+ISNUMBER('Test 4 leap year'!$C$8:$C$17)&gt;0)*(IF(ISNUMBER('Test 4 leap year'!$B$8:$B$17),'Test 4 leap year'!$B$8:$B$17,'Test 4 leap year'!$E$4)&lt;=A290)*(IF(ISNUMBER('Test 4 leap year'!$C$8:$C$17),'Test 4 leap year'!$C$8:$C$17,'Test 4 leap year'!$F$4)&gt;=A290))&gt;0,1,0))</f>
        <v/>
      </c>
      <c r="C290">
        <f>IF(B290=0,0,IF(SUMPRODUCT((ISNUMBER('Test 4 leap year'!$B$8:$B$17)+ISNUMBER('Test 4 leap year'!$C$8:$C$17)&gt;0)*(ISNUMBER('Test 4 leap year'!$B$8:$B$17)*('Test 4 leap year'!$B$8:$B$17=A290)+ISNUMBER('Test 4 leap year'!$C$8:$C$17)*('Test 4 leap year'!$C$8:$C$17=A290)&gt;0))&gt;0,0,1))</f>
        <v/>
      </c>
      <c r="D290">
        <f>SUM(B$2:B290)</f>
        <v/>
      </c>
      <c r="E290">
        <f>SUM(C$2:C290)</f>
        <v/>
      </c>
    </row>
    <row r="291">
      <c r="A291" s="9">
        <f>IF(ISNUMBER('Test 4 leap year'!$E$4),IF('Test 4 leap year'!$E$4+289&lt;='Test 4 leap year'!$F$4,'Test 4 leap year'!$E$4+289,""),"")</f>
        <v/>
      </c>
      <c r="B291">
        <f>IF(A291="",0,IF(SUMPRODUCT((ISNUMBER('Test 4 leap year'!$B$8:$B$17)+ISNUMBER('Test 4 leap year'!$C$8:$C$17)&gt;0)*(IF(ISNUMBER('Test 4 leap year'!$B$8:$B$17),'Test 4 leap year'!$B$8:$B$17,'Test 4 leap year'!$E$4)&lt;=A291)*(IF(ISNUMBER('Test 4 leap year'!$C$8:$C$17),'Test 4 leap year'!$C$8:$C$17,'Test 4 leap year'!$F$4)&gt;=A291))&gt;0,1,0))</f>
        <v/>
      </c>
      <c r="C291">
        <f>IF(B291=0,0,IF(SUMPRODUCT((ISNUMBER('Test 4 leap year'!$B$8:$B$17)+ISNUMBER('Test 4 leap year'!$C$8:$C$17)&gt;0)*(ISNUMBER('Test 4 leap year'!$B$8:$B$17)*('Test 4 leap year'!$B$8:$B$17=A291)+ISNUMBER('Test 4 leap year'!$C$8:$C$17)*('Test 4 leap year'!$C$8:$C$17=A291)&gt;0))&gt;0,0,1))</f>
        <v/>
      </c>
      <c r="D291">
        <f>SUM(B$2:B291)</f>
        <v/>
      </c>
      <c r="E291">
        <f>SUM(C$2:C291)</f>
        <v/>
      </c>
    </row>
    <row r="292">
      <c r="A292" s="9">
        <f>IF(ISNUMBER('Test 4 leap year'!$E$4),IF('Test 4 leap year'!$E$4+290&lt;='Test 4 leap year'!$F$4,'Test 4 leap year'!$E$4+290,""),"")</f>
        <v/>
      </c>
      <c r="B292">
        <f>IF(A292="",0,IF(SUMPRODUCT((ISNUMBER('Test 4 leap year'!$B$8:$B$17)+ISNUMBER('Test 4 leap year'!$C$8:$C$17)&gt;0)*(IF(ISNUMBER('Test 4 leap year'!$B$8:$B$17),'Test 4 leap year'!$B$8:$B$17,'Test 4 leap year'!$E$4)&lt;=A292)*(IF(ISNUMBER('Test 4 leap year'!$C$8:$C$17),'Test 4 leap year'!$C$8:$C$17,'Test 4 leap year'!$F$4)&gt;=A292))&gt;0,1,0))</f>
        <v/>
      </c>
      <c r="C292">
        <f>IF(B292=0,0,IF(SUMPRODUCT((ISNUMBER('Test 4 leap year'!$B$8:$B$17)+ISNUMBER('Test 4 leap year'!$C$8:$C$17)&gt;0)*(ISNUMBER('Test 4 leap year'!$B$8:$B$17)*('Test 4 leap year'!$B$8:$B$17=A292)+ISNUMBER('Test 4 leap year'!$C$8:$C$17)*('Test 4 leap year'!$C$8:$C$17=A292)&gt;0))&gt;0,0,1))</f>
        <v/>
      </c>
      <c r="D292">
        <f>SUM(B$2:B292)</f>
        <v/>
      </c>
      <c r="E292">
        <f>SUM(C$2:C292)</f>
        <v/>
      </c>
    </row>
    <row r="293">
      <c r="A293" s="9">
        <f>IF(ISNUMBER('Test 4 leap year'!$E$4),IF('Test 4 leap year'!$E$4+291&lt;='Test 4 leap year'!$F$4,'Test 4 leap year'!$E$4+291,""),"")</f>
        <v/>
      </c>
      <c r="B293">
        <f>IF(A293="",0,IF(SUMPRODUCT((ISNUMBER('Test 4 leap year'!$B$8:$B$17)+ISNUMBER('Test 4 leap year'!$C$8:$C$17)&gt;0)*(IF(ISNUMBER('Test 4 leap year'!$B$8:$B$17),'Test 4 leap year'!$B$8:$B$17,'Test 4 leap year'!$E$4)&lt;=A293)*(IF(ISNUMBER('Test 4 leap year'!$C$8:$C$17),'Test 4 leap year'!$C$8:$C$17,'Test 4 leap year'!$F$4)&gt;=A293))&gt;0,1,0))</f>
        <v/>
      </c>
      <c r="C293">
        <f>IF(B293=0,0,IF(SUMPRODUCT((ISNUMBER('Test 4 leap year'!$B$8:$B$17)+ISNUMBER('Test 4 leap year'!$C$8:$C$17)&gt;0)*(ISNUMBER('Test 4 leap year'!$B$8:$B$17)*('Test 4 leap year'!$B$8:$B$17=A293)+ISNUMBER('Test 4 leap year'!$C$8:$C$17)*('Test 4 leap year'!$C$8:$C$17=A293)&gt;0))&gt;0,0,1))</f>
        <v/>
      </c>
      <c r="D293">
        <f>SUM(B$2:B293)</f>
        <v/>
      </c>
      <c r="E293">
        <f>SUM(C$2:C293)</f>
        <v/>
      </c>
    </row>
    <row r="294">
      <c r="A294" s="9">
        <f>IF(ISNUMBER('Test 4 leap year'!$E$4),IF('Test 4 leap year'!$E$4+292&lt;='Test 4 leap year'!$F$4,'Test 4 leap year'!$E$4+292,""),"")</f>
        <v/>
      </c>
      <c r="B294">
        <f>IF(A294="",0,IF(SUMPRODUCT((ISNUMBER('Test 4 leap year'!$B$8:$B$17)+ISNUMBER('Test 4 leap year'!$C$8:$C$17)&gt;0)*(IF(ISNUMBER('Test 4 leap year'!$B$8:$B$17),'Test 4 leap year'!$B$8:$B$17,'Test 4 leap year'!$E$4)&lt;=A294)*(IF(ISNUMBER('Test 4 leap year'!$C$8:$C$17),'Test 4 leap year'!$C$8:$C$17,'Test 4 leap year'!$F$4)&gt;=A294))&gt;0,1,0))</f>
        <v/>
      </c>
      <c r="C294">
        <f>IF(B294=0,0,IF(SUMPRODUCT((ISNUMBER('Test 4 leap year'!$B$8:$B$17)+ISNUMBER('Test 4 leap year'!$C$8:$C$17)&gt;0)*(ISNUMBER('Test 4 leap year'!$B$8:$B$17)*('Test 4 leap year'!$B$8:$B$17=A294)+ISNUMBER('Test 4 leap year'!$C$8:$C$17)*('Test 4 leap year'!$C$8:$C$17=A294)&gt;0))&gt;0,0,1))</f>
        <v/>
      </c>
      <c r="D294">
        <f>SUM(B$2:B294)</f>
        <v/>
      </c>
      <c r="E294">
        <f>SUM(C$2:C294)</f>
        <v/>
      </c>
    </row>
    <row r="295">
      <c r="A295" s="9">
        <f>IF(ISNUMBER('Test 4 leap year'!$E$4),IF('Test 4 leap year'!$E$4+293&lt;='Test 4 leap year'!$F$4,'Test 4 leap year'!$E$4+293,""),"")</f>
        <v/>
      </c>
      <c r="B295">
        <f>IF(A295="",0,IF(SUMPRODUCT((ISNUMBER('Test 4 leap year'!$B$8:$B$17)+ISNUMBER('Test 4 leap year'!$C$8:$C$17)&gt;0)*(IF(ISNUMBER('Test 4 leap year'!$B$8:$B$17),'Test 4 leap year'!$B$8:$B$17,'Test 4 leap year'!$E$4)&lt;=A295)*(IF(ISNUMBER('Test 4 leap year'!$C$8:$C$17),'Test 4 leap year'!$C$8:$C$17,'Test 4 leap year'!$F$4)&gt;=A295))&gt;0,1,0))</f>
        <v/>
      </c>
      <c r="C295">
        <f>IF(B295=0,0,IF(SUMPRODUCT((ISNUMBER('Test 4 leap year'!$B$8:$B$17)+ISNUMBER('Test 4 leap year'!$C$8:$C$17)&gt;0)*(ISNUMBER('Test 4 leap year'!$B$8:$B$17)*('Test 4 leap year'!$B$8:$B$17=A295)+ISNUMBER('Test 4 leap year'!$C$8:$C$17)*('Test 4 leap year'!$C$8:$C$17=A295)&gt;0))&gt;0,0,1))</f>
        <v/>
      </c>
      <c r="D295">
        <f>SUM(B$2:B295)</f>
        <v/>
      </c>
      <c r="E295">
        <f>SUM(C$2:C295)</f>
        <v/>
      </c>
    </row>
    <row r="296">
      <c r="A296" s="9">
        <f>IF(ISNUMBER('Test 4 leap year'!$E$4),IF('Test 4 leap year'!$E$4+294&lt;='Test 4 leap year'!$F$4,'Test 4 leap year'!$E$4+294,""),"")</f>
        <v/>
      </c>
      <c r="B296">
        <f>IF(A296="",0,IF(SUMPRODUCT((ISNUMBER('Test 4 leap year'!$B$8:$B$17)+ISNUMBER('Test 4 leap year'!$C$8:$C$17)&gt;0)*(IF(ISNUMBER('Test 4 leap year'!$B$8:$B$17),'Test 4 leap year'!$B$8:$B$17,'Test 4 leap year'!$E$4)&lt;=A296)*(IF(ISNUMBER('Test 4 leap year'!$C$8:$C$17),'Test 4 leap year'!$C$8:$C$17,'Test 4 leap year'!$F$4)&gt;=A296))&gt;0,1,0))</f>
        <v/>
      </c>
      <c r="C296">
        <f>IF(B296=0,0,IF(SUMPRODUCT((ISNUMBER('Test 4 leap year'!$B$8:$B$17)+ISNUMBER('Test 4 leap year'!$C$8:$C$17)&gt;0)*(ISNUMBER('Test 4 leap year'!$B$8:$B$17)*('Test 4 leap year'!$B$8:$B$17=A296)+ISNUMBER('Test 4 leap year'!$C$8:$C$17)*('Test 4 leap year'!$C$8:$C$17=A296)&gt;0))&gt;0,0,1))</f>
        <v/>
      </c>
      <c r="D296">
        <f>SUM(B$2:B296)</f>
        <v/>
      </c>
      <c r="E296">
        <f>SUM(C$2:C296)</f>
        <v/>
      </c>
    </row>
    <row r="297">
      <c r="A297" s="9">
        <f>IF(ISNUMBER('Test 4 leap year'!$E$4),IF('Test 4 leap year'!$E$4+295&lt;='Test 4 leap year'!$F$4,'Test 4 leap year'!$E$4+295,""),"")</f>
        <v/>
      </c>
      <c r="B297">
        <f>IF(A297="",0,IF(SUMPRODUCT((ISNUMBER('Test 4 leap year'!$B$8:$B$17)+ISNUMBER('Test 4 leap year'!$C$8:$C$17)&gt;0)*(IF(ISNUMBER('Test 4 leap year'!$B$8:$B$17),'Test 4 leap year'!$B$8:$B$17,'Test 4 leap year'!$E$4)&lt;=A297)*(IF(ISNUMBER('Test 4 leap year'!$C$8:$C$17),'Test 4 leap year'!$C$8:$C$17,'Test 4 leap year'!$F$4)&gt;=A297))&gt;0,1,0))</f>
        <v/>
      </c>
      <c r="C297">
        <f>IF(B297=0,0,IF(SUMPRODUCT((ISNUMBER('Test 4 leap year'!$B$8:$B$17)+ISNUMBER('Test 4 leap year'!$C$8:$C$17)&gt;0)*(ISNUMBER('Test 4 leap year'!$B$8:$B$17)*('Test 4 leap year'!$B$8:$B$17=A297)+ISNUMBER('Test 4 leap year'!$C$8:$C$17)*('Test 4 leap year'!$C$8:$C$17=A297)&gt;0))&gt;0,0,1))</f>
        <v/>
      </c>
      <c r="D297">
        <f>SUM(B$2:B297)</f>
        <v/>
      </c>
      <c r="E297">
        <f>SUM(C$2:C297)</f>
        <v/>
      </c>
    </row>
    <row r="298">
      <c r="A298" s="9">
        <f>IF(ISNUMBER('Test 4 leap year'!$E$4),IF('Test 4 leap year'!$E$4+296&lt;='Test 4 leap year'!$F$4,'Test 4 leap year'!$E$4+296,""),"")</f>
        <v/>
      </c>
      <c r="B298">
        <f>IF(A298="",0,IF(SUMPRODUCT((ISNUMBER('Test 4 leap year'!$B$8:$B$17)+ISNUMBER('Test 4 leap year'!$C$8:$C$17)&gt;0)*(IF(ISNUMBER('Test 4 leap year'!$B$8:$B$17),'Test 4 leap year'!$B$8:$B$17,'Test 4 leap year'!$E$4)&lt;=A298)*(IF(ISNUMBER('Test 4 leap year'!$C$8:$C$17),'Test 4 leap year'!$C$8:$C$17,'Test 4 leap year'!$F$4)&gt;=A298))&gt;0,1,0))</f>
        <v/>
      </c>
      <c r="C298">
        <f>IF(B298=0,0,IF(SUMPRODUCT((ISNUMBER('Test 4 leap year'!$B$8:$B$17)+ISNUMBER('Test 4 leap year'!$C$8:$C$17)&gt;0)*(ISNUMBER('Test 4 leap year'!$B$8:$B$17)*('Test 4 leap year'!$B$8:$B$17=A298)+ISNUMBER('Test 4 leap year'!$C$8:$C$17)*('Test 4 leap year'!$C$8:$C$17=A298)&gt;0))&gt;0,0,1))</f>
        <v/>
      </c>
      <c r="D298">
        <f>SUM(B$2:B298)</f>
        <v/>
      </c>
      <c r="E298">
        <f>SUM(C$2:C298)</f>
        <v/>
      </c>
    </row>
    <row r="299">
      <c r="A299" s="9">
        <f>IF(ISNUMBER('Test 4 leap year'!$E$4),IF('Test 4 leap year'!$E$4+297&lt;='Test 4 leap year'!$F$4,'Test 4 leap year'!$E$4+297,""),"")</f>
        <v/>
      </c>
      <c r="B299">
        <f>IF(A299="",0,IF(SUMPRODUCT((ISNUMBER('Test 4 leap year'!$B$8:$B$17)+ISNUMBER('Test 4 leap year'!$C$8:$C$17)&gt;0)*(IF(ISNUMBER('Test 4 leap year'!$B$8:$B$17),'Test 4 leap year'!$B$8:$B$17,'Test 4 leap year'!$E$4)&lt;=A299)*(IF(ISNUMBER('Test 4 leap year'!$C$8:$C$17),'Test 4 leap year'!$C$8:$C$17,'Test 4 leap year'!$F$4)&gt;=A299))&gt;0,1,0))</f>
        <v/>
      </c>
      <c r="C299">
        <f>IF(B299=0,0,IF(SUMPRODUCT((ISNUMBER('Test 4 leap year'!$B$8:$B$17)+ISNUMBER('Test 4 leap year'!$C$8:$C$17)&gt;0)*(ISNUMBER('Test 4 leap year'!$B$8:$B$17)*('Test 4 leap year'!$B$8:$B$17=A299)+ISNUMBER('Test 4 leap year'!$C$8:$C$17)*('Test 4 leap year'!$C$8:$C$17=A299)&gt;0))&gt;0,0,1))</f>
        <v/>
      </c>
      <c r="D299">
        <f>SUM(B$2:B299)</f>
        <v/>
      </c>
      <c r="E299">
        <f>SUM(C$2:C299)</f>
        <v/>
      </c>
    </row>
    <row r="300">
      <c r="A300" s="9">
        <f>IF(ISNUMBER('Test 4 leap year'!$E$4),IF('Test 4 leap year'!$E$4+298&lt;='Test 4 leap year'!$F$4,'Test 4 leap year'!$E$4+298,""),"")</f>
        <v/>
      </c>
      <c r="B300">
        <f>IF(A300="",0,IF(SUMPRODUCT((ISNUMBER('Test 4 leap year'!$B$8:$B$17)+ISNUMBER('Test 4 leap year'!$C$8:$C$17)&gt;0)*(IF(ISNUMBER('Test 4 leap year'!$B$8:$B$17),'Test 4 leap year'!$B$8:$B$17,'Test 4 leap year'!$E$4)&lt;=A300)*(IF(ISNUMBER('Test 4 leap year'!$C$8:$C$17),'Test 4 leap year'!$C$8:$C$17,'Test 4 leap year'!$F$4)&gt;=A300))&gt;0,1,0))</f>
        <v/>
      </c>
      <c r="C300">
        <f>IF(B300=0,0,IF(SUMPRODUCT((ISNUMBER('Test 4 leap year'!$B$8:$B$17)+ISNUMBER('Test 4 leap year'!$C$8:$C$17)&gt;0)*(ISNUMBER('Test 4 leap year'!$B$8:$B$17)*('Test 4 leap year'!$B$8:$B$17=A300)+ISNUMBER('Test 4 leap year'!$C$8:$C$17)*('Test 4 leap year'!$C$8:$C$17=A300)&gt;0))&gt;0,0,1))</f>
        <v/>
      </c>
      <c r="D300">
        <f>SUM(B$2:B300)</f>
        <v/>
      </c>
      <c r="E300">
        <f>SUM(C$2:C300)</f>
        <v/>
      </c>
    </row>
    <row r="301">
      <c r="A301" s="9">
        <f>IF(ISNUMBER('Test 4 leap year'!$E$4),IF('Test 4 leap year'!$E$4+299&lt;='Test 4 leap year'!$F$4,'Test 4 leap year'!$E$4+299,""),"")</f>
        <v/>
      </c>
      <c r="B301">
        <f>IF(A301="",0,IF(SUMPRODUCT((ISNUMBER('Test 4 leap year'!$B$8:$B$17)+ISNUMBER('Test 4 leap year'!$C$8:$C$17)&gt;0)*(IF(ISNUMBER('Test 4 leap year'!$B$8:$B$17),'Test 4 leap year'!$B$8:$B$17,'Test 4 leap year'!$E$4)&lt;=A301)*(IF(ISNUMBER('Test 4 leap year'!$C$8:$C$17),'Test 4 leap year'!$C$8:$C$17,'Test 4 leap year'!$F$4)&gt;=A301))&gt;0,1,0))</f>
        <v/>
      </c>
      <c r="C301">
        <f>IF(B301=0,0,IF(SUMPRODUCT((ISNUMBER('Test 4 leap year'!$B$8:$B$17)+ISNUMBER('Test 4 leap year'!$C$8:$C$17)&gt;0)*(ISNUMBER('Test 4 leap year'!$B$8:$B$17)*('Test 4 leap year'!$B$8:$B$17=A301)+ISNUMBER('Test 4 leap year'!$C$8:$C$17)*('Test 4 leap year'!$C$8:$C$17=A301)&gt;0))&gt;0,0,1))</f>
        <v/>
      </c>
      <c r="D301">
        <f>SUM(B$2:B301)</f>
        <v/>
      </c>
      <c r="E301">
        <f>SUM(C$2:C301)</f>
        <v/>
      </c>
    </row>
    <row r="302">
      <c r="A302" s="9">
        <f>IF(ISNUMBER('Test 4 leap year'!$E$4),IF('Test 4 leap year'!$E$4+300&lt;='Test 4 leap year'!$F$4,'Test 4 leap year'!$E$4+300,""),"")</f>
        <v/>
      </c>
      <c r="B302">
        <f>IF(A302="",0,IF(SUMPRODUCT((ISNUMBER('Test 4 leap year'!$B$8:$B$17)+ISNUMBER('Test 4 leap year'!$C$8:$C$17)&gt;0)*(IF(ISNUMBER('Test 4 leap year'!$B$8:$B$17),'Test 4 leap year'!$B$8:$B$17,'Test 4 leap year'!$E$4)&lt;=A302)*(IF(ISNUMBER('Test 4 leap year'!$C$8:$C$17),'Test 4 leap year'!$C$8:$C$17,'Test 4 leap year'!$F$4)&gt;=A302))&gt;0,1,0))</f>
        <v/>
      </c>
      <c r="C302">
        <f>IF(B302=0,0,IF(SUMPRODUCT((ISNUMBER('Test 4 leap year'!$B$8:$B$17)+ISNUMBER('Test 4 leap year'!$C$8:$C$17)&gt;0)*(ISNUMBER('Test 4 leap year'!$B$8:$B$17)*('Test 4 leap year'!$B$8:$B$17=A302)+ISNUMBER('Test 4 leap year'!$C$8:$C$17)*('Test 4 leap year'!$C$8:$C$17=A302)&gt;0))&gt;0,0,1))</f>
        <v/>
      </c>
      <c r="D302">
        <f>SUM(B$2:B302)</f>
        <v/>
      </c>
      <c r="E302">
        <f>SUM(C$2:C302)</f>
        <v/>
      </c>
    </row>
    <row r="303">
      <c r="A303" s="9">
        <f>IF(ISNUMBER('Test 4 leap year'!$E$4),IF('Test 4 leap year'!$E$4+301&lt;='Test 4 leap year'!$F$4,'Test 4 leap year'!$E$4+301,""),"")</f>
        <v/>
      </c>
      <c r="B303">
        <f>IF(A303="",0,IF(SUMPRODUCT((ISNUMBER('Test 4 leap year'!$B$8:$B$17)+ISNUMBER('Test 4 leap year'!$C$8:$C$17)&gt;0)*(IF(ISNUMBER('Test 4 leap year'!$B$8:$B$17),'Test 4 leap year'!$B$8:$B$17,'Test 4 leap year'!$E$4)&lt;=A303)*(IF(ISNUMBER('Test 4 leap year'!$C$8:$C$17),'Test 4 leap year'!$C$8:$C$17,'Test 4 leap year'!$F$4)&gt;=A303))&gt;0,1,0))</f>
        <v/>
      </c>
      <c r="C303">
        <f>IF(B303=0,0,IF(SUMPRODUCT((ISNUMBER('Test 4 leap year'!$B$8:$B$17)+ISNUMBER('Test 4 leap year'!$C$8:$C$17)&gt;0)*(ISNUMBER('Test 4 leap year'!$B$8:$B$17)*('Test 4 leap year'!$B$8:$B$17=A303)+ISNUMBER('Test 4 leap year'!$C$8:$C$17)*('Test 4 leap year'!$C$8:$C$17=A303)&gt;0))&gt;0,0,1))</f>
        <v/>
      </c>
      <c r="D303">
        <f>SUM(B$2:B303)</f>
        <v/>
      </c>
      <c r="E303">
        <f>SUM(C$2:C303)</f>
        <v/>
      </c>
    </row>
    <row r="304">
      <c r="A304" s="9">
        <f>IF(ISNUMBER('Test 4 leap year'!$E$4),IF('Test 4 leap year'!$E$4+302&lt;='Test 4 leap year'!$F$4,'Test 4 leap year'!$E$4+302,""),"")</f>
        <v/>
      </c>
      <c r="B304">
        <f>IF(A304="",0,IF(SUMPRODUCT((ISNUMBER('Test 4 leap year'!$B$8:$B$17)+ISNUMBER('Test 4 leap year'!$C$8:$C$17)&gt;0)*(IF(ISNUMBER('Test 4 leap year'!$B$8:$B$17),'Test 4 leap year'!$B$8:$B$17,'Test 4 leap year'!$E$4)&lt;=A304)*(IF(ISNUMBER('Test 4 leap year'!$C$8:$C$17),'Test 4 leap year'!$C$8:$C$17,'Test 4 leap year'!$F$4)&gt;=A304))&gt;0,1,0))</f>
        <v/>
      </c>
      <c r="C304">
        <f>IF(B304=0,0,IF(SUMPRODUCT((ISNUMBER('Test 4 leap year'!$B$8:$B$17)+ISNUMBER('Test 4 leap year'!$C$8:$C$17)&gt;0)*(ISNUMBER('Test 4 leap year'!$B$8:$B$17)*('Test 4 leap year'!$B$8:$B$17=A304)+ISNUMBER('Test 4 leap year'!$C$8:$C$17)*('Test 4 leap year'!$C$8:$C$17=A304)&gt;0))&gt;0,0,1))</f>
        <v/>
      </c>
      <c r="D304">
        <f>SUM(B$2:B304)</f>
        <v/>
      </c>
      <c r="E304">
        <f>SUM(C$2:C304)</f>
        <v/>
      </c>
    </row>
    <row r="305">
      <c r="A305" s="9">
        <f>IF(ISNUMBER('Test 4 leap year'!$E$4),IF('Test 4 leap year'!$E$4+303&lt;='Test 4 leap year'!$F$4,'Test 4 leap year'!$E$4+303,""),"")</f>
        <v/>
      </c>
      <c r="B305">
        <f>IF(A305="",0,IF(SUMPRODUCT((ISNUMBER('Test 4 leap year'!$B$8:$B$17)+ISNUMBER('Test 4 leap year'!$C$8:$C$17)&gt;0)*(IF(ISNUMBER('Test 4 leap year'!$B$8:$B$17),'Test 4 leap year'!$B$8:$B$17,'Test 4 leap year'!$E$4)&lt;=A305)*(IF(ISNUMBER('Test 4 leap year'!$C$8:$C$17),'Test 4 leap year'!$C$8:$C$17,'Test 4 leap year'!$F$4)&gt;=A305))&gt;0,1,0))</f>
        <v/>
      </c>
      <c r="C305">
        <f>IF(B305=0,0,IF(SUMPRODUCT((ISNUMBER('Test 4 leap year'!$B$8:$B$17)+ISNUMBER('Test 4 leap year'!$C$8:$C$17)&gt;0)*(ISNUMBER('Test 4 leap year'!$B$8:$B$17)*('Test 4 leap year'!$B$8:$B$17=A305)+ISNUMBER('Test 4 leap year'!$C$8:$C$17)*('Test 4 leap year'!$C$8:$C$17=A305)&gt;0))&gt;0,0,1))</f>
        <v/>
      </c>
      <c r="D305">
        <f>SUM(B$2:B305)</f>
        <v/>
      </c>
      <c r="E305">
        <f>SUM(C$2:C305)</f>
        <v/>
      </c>
    </row>
    <row r="306">
      <c r="A306" s="9">
        <f>IF(ISNUMBER('Test 4 leap year'!$E$4),IF('Test 4 leap year'!$E$4+304&lt;='Test 4 leap year'!$F$4,'Test 4 leap year'!$E$4+304,""),"")</f>
        <v/>
      </c>
      <c r="B306">
        <f>IF(A306="",0,IF(SUMPRODUCT((ISNUMBER('Test 4 leap year'!$B$8:$B$17)+ISNUMBER('Test 4 leap year'!$C$8:$C$17)&gt;0)*(IF(ISNUMBER('Test 4 leap year'!$B$8:$B$17),'Test 4 leap year'!$B$8:$B$17,'Test 4 leap year'!$E$4)&lt;=A306)*(IF(ISNUMBER('Test 4 leap year'!$C$8:$C$17),'Test 4 leap year'!$C$8:$C$17,'Test 4 leap year'!$F$4)&gt;=A306))&gt;0,1,0))</f>
        <v/>
      </c>
      <c r="C306">
        <f>IF(B306=0,0,IF(SUMPRODUCT((ISNUMBER('Test 4 leap year'!$B$8:$B$17)+ISNUMBER('Test 4 leap year'!$C$8:$C$17)&gt;0)*(ISNUMBER('Test 4 leap year'!$B$8:$B$17)*('Test 4 leap year'!$B$8:$B$17=A306)+ISNUMBER('Test 4 leap year'!$C$8:$C$17)*('Test 4 leap year'!$C$8:$C$17=A306)&gt;0))&gt;0,0,1))</f>
        <v/>
      </c>
      <c r="D306">
        <f>SUM(B$2:B306)</f>
        <v/>
      </c>
      <c r="E306">
        <f>SUM(C$2:C306)</f>
        <v/>
      </c>
    </row>
    <row r="307">
      <c r="A307" s="9">
        <f>IF(ISNUMBER('Test 4 leap year'!$E$4),IF('Test 4 leap year'!$E$4+305&lt;='Test 4 leap year'!$F$4,'Test 4 leap year'!$E$4+305,""),"")</f>
        <v/>
      </c>
      <c r="B307">
        <f>IF(A307="",0,IF(SUMPRODUCT((ISNUMBER('Test 4 leap year'!$B$8:$B$17)+ISNUMBER('Test 4 leap year'!$C$8:$C$17)&gt;0)*(IF(ISNUMBER('Test 4 leap year'!$B$8:$B$17),'Test 4 leap year'!$B$8:$B$17,'Test 4 leap year'!$E$4)&lt;=A307)*(IF(ISNUMBER('Test 4 leap year'!$C$8:$C$17),'Test 4 leap year'!$C$8:$C$17,'Test 4 leap year'!$F$4)&gt;=A307))&gt;0,1,0))</f>
        <v/>
      </c>
      <c r="C307">
        <f>IF(B307=0,0,IF(SUMPRODUCT((ISNUMBER('Test 4 leap year'!$B$8:$B$17)+ISNUMBER('Test 4 leap year'!$C$8:$C$17)&gt;0)*(ISNUMBER('Test 4 leap year'!$B$8:$B$17)*('Test 4 leap year'!$B$8:$B$17=A307)+ISNUMBER('Test 4 leap year'!$C$8:$C$17)*('Test 4 leap year'!$C$8:$C$17=A307)&gt;0))&gt;0,0,1))</f>
        <v/>
      </c>
      <c r="D307">
        <f>SUM(B$2:B307)</f>
        <v/>
      </c>
      <c r="E307">
        <f>SUM(C$2:C307)</f>
        <v/>
      </c>
    </row>
    <row r="308">
      <c r="A308" s="9">
        <f>IF(ISNUMBER('Test 4 leap year'!$E$4),IF('Test 4 leap year'!$E$4+306&lt;='Test 4 leap year'!$F$4,'Test 4 leap year'!$E$4+306,""),"")</f>
        <v/>
      </c>
      <c r="B308">
        <f>IF(A308="",0,IF(SUMPRODUCT((ISNUMBER('Test 4 leap year'!$B$8:$B$17)+ISNUMBER('Test 4 leap year'!$C$8:$C$17)&gt;0)*(IF(ISNUMBER('Test 4 leap year'!$B$8:$B$17),'Test 4 leap year'!$B$8:$B$17,'Test 4 leap year'!$E$4)&lt;=A308)*(IF(ISNUMBER('Test 4 leap year'!$C$8:$C$17),'Test 4 leap year'!$C$8:$C$17,'Test 4 leap year'!$F$4)&gt;=A308))&gt;0,1,0))</f>
        <v/>
      </c>
      <c r="C308">
        <f>IF(B308=0,0,IF(SUMPRODUCT((ISNUMBER('Test 4 leap year'!$B$8:$B$17)+ISNUMBER('Test 4 leap year'!$C$8:$C$17)&gt;0)*(ISNUMBER('Test 4 leap year'!$B$8:$B$17)*('Test 4 leap year'!$B$8:$B$17=A308)+ISNUMBER('Test 4 leap year'!$C$8:$C$17)*('Test 4 leap year'!$C$8:$C$17=A308)&gt;0))&gt;0,0,1))</f>
        <v/>
      </c>
      <c r="D308">
        <f>SUM(B$2:B308)</f>
        <v/>
      </c>
      <c r="E308">
        <f>SUM(C$2:C308)</f>
        <v/>
      </c>
    </row>
    <row r="309">
      <c r="A309" s="9">
        <f>IF(ISNUMBER('Test 4 leap year'!$E$4),IF('Test 4 leap year'!$E$4+307&lt;='Test 4 leap year'!$F$4,'Test 4 leap year'!$E$4+307,""),"")</f>
        <v/>
      </c>
      <c r="B309">
        <f>IF(A309="",0,IF(SUMPRODUCT((ISNUMBER('Test 4 leap year'!$B$8:$B$17)+ISNUMBER('Test 4 leap year'!$C$8:$C$17)&gt;0)*(IF(ISNUMBER('Test 4 leap year'!$B$8:$B$17),'Test 4 leap year'!$B$8:$B$17,'Test 4 leap year'!$E$4)&lt;=A309)*(IF(ISNUMBER('Test 4 leap year'!$C$8:$C$17),'Test 4 leap year'!$C$8:$C$17,'Test 4 leap year'!$F$4)&gt;=A309))&gt;0,1,0))</f>
        <v/>
      </c>
      <c r="C309">
        <f>IF(B309=0,0,IF(SUMPRODUCT((ISNUMBER('Test 4 leap year'!$B$8:$B$17)+ISNUMBER('Test 4 leap year'!$C$8:$C$17)&gt;0)*(ISNUMBER('Test 4 leap year'!$B$8:$B$17)*('Test 4 leap year'!$B$8:$B$17=A309)+ISNUMBER('Test 4 leap year'!$C$8:$C$17)*('Test 4 leap year'!$C$8:$C$17=A309)&gt;0))&gt;0,0,1))</f>
        <v/>
      </c>
      <c r="D309">
        <f>SUM(B$2:B309)</f>
        <v/>
      </c>
      <c r="E309">
        <f>SUM(C$2:C309)</f>
        <v/>
      </c>
    </row>
    <row r="310">
      <c r="A310" s="9">
        <f>IF(ISNUMBER('Test 4 leap year'!$E$4),IF('Test 4 leap year'!$E$4+308&lt;='Test 4 leap year'!$F$4,'Test 4 leap year'!$E$4+308,""),"")</f>
        <v/>
      </c>
      <c r="B310">
        <f>IF(A310="",0,IF(SUMPRODUCT((ISNUMBER('Test 4 leap year'!$B$8:$B$17)+ISNUMBER('Test 4 leap year'!$C$8:$C$17)&gt;0)*(IF(ISNUMBER('Test 4 leap year'!$B$8:$B$17),'Test 4 leap year'!$B$8:$B$17,'Test 4 leap year'!$E$4)&lt;=A310)*(IF(ISNUMBER('Test 4 leap year'!$C$8:$C$17),'Test 4 leap year'!$C$8:$C$17,'Test 4 leap year'!$F$4)&gt;=A310))&gt;0,1,0))</f>
        <v/>
      </c>
      <c r="C310">
        <f>IF(B310=0,0,IF(SUMPRODUCT((ISNUMBER('Test 4 leap year'!$B$8:$B$17)+ISNUMBER('Test 4 leap year'!$C$8:$C$17)&gt;0)*(ISNUMBER('Test 4 leap year'!$B$8:$B$17)*('Test 4 leap year'!$B$8:$B$17=A310)+ISNUMBER('Test 4 leap year'!$C$8:$C$17)*('Test 4 leap year'!$C$8:$C$17=A310)&gt;0))&gt;0,0,1))</f>
        <v/>
      </c>
      <c r="D310">
        <f>SUM(B$2:B310)</f>
        <v/>
      </c>
      <c r="E310">
        <f>SUM(C$2:C310)</f>
        <v/>
      </c>
    </row>
    <row r="311">
      <c r="A311" s="9">
        <f>IF(ISNUMBER('Test 4 leap year'!$E$4),IF('Test 4 leap year'!$E$4+309&lt;='Test 4 leap year'!$F$4,'Test 4 leap year'!$E$4+309,""),"")</f>
        <v/>
      </c>
      <c r="B311">
        <f>IF(A311="",0,IF(SUMPRODUCT((ISNUMBER('Test 4 leap year'!$B$8:$B$17)+ISNUMBER('Test 4 leap year'!$C$8:$C$17)&gt;0)*(IF(ISNUMBER('Test 4 leap year'!$B$8:$B$17),'Test 4 leap year'!$B$8:$B$17,'Test 4 leap year'!$E$4)&lt;=A311)*(IF(ISNUMBER('Test 4 leap year'!$C$8:$C$17),'Test 4 leap year'!$C$8:$C$17,'Test 4 leap year'!$F$4)&gt;=A311))&gt;0,1,0))</f>
        <v/>
      </c>
      <c r="C311">
        <f>IF(B311=0,0,IF(SUMPRODUCT((ISNUMBER('Test 4 leap year'!$B$8:$B$17)+ISNUMBER('Test 4 leap year'!$C$8:$C$17)&gt;0)*(ISNUMBER('Test 4 leap year'!$B$8:$B$17)*('Test 4 leap year'!$B$8:$B$17=A311)+ISNUMBER('Test 4 leap year'!$C$8:$C$17)*('Test 4 leap year'!$C$8:$C$17=A311)&gt;0))&gt;0,0,1))</f>
        <v/>
      </c>
      <c r="D311">
        <f>SUM(B$2:B311)</f>
        <v/>
      </c>
      <c r="E311">
        <f>SUM(C$2:C311)</f>
        <v/>
      </c>
    </row>
    <row r="312">
      <c r="A312" s="9">
        <f>IF(ISNUMBER('Test 4 leap year'!$E$4),IF('Test 4 leap year'!$E$4+310&lt;='Test 4 leap year'!$F$4,'Test 4 leap year'!$E$4+310,""),"")</f>
        <v/>
      </c>
      <c r="B312">
        <f>IF(A312="",0,IF(SUMPRODUCT((ISNUMBER('Test 4 leap year'!$B$8:$B$17)+ISNUMBER('Test 4 leap year'!$C$8:$C$17)&gt;0)*(IF(ISNUMBER('Test 4 leap year'!$B$8:$B$17),'Test 4 leap year'!$B$8:$B$17,'Test 4 leap year'!$E$4)&lt;=A312)*(IF(ISNUMBER('Test 4 leap year'!$C$8:$C$17),'Test 4 leap year'!$C$8:$C$17,'Test 4 leap year'!$F$4)&gt;=A312))&gt;0,1,0))</f>
        <v/>
      </c>
      <c r="C312">
        <f>IF(B312=0,0,IF(SUMPRODUCT((ISNUMBER('Test 4 leap year'!$B$8:$B$17)+ISNUMBER('Test 4 leap year'!$C$8:$C$17)&gt;0)*(ISNUMBER('Test 4 leap year'!$B$8:$B$17)*('Test 4 leap year'!$B$8:$B$17=A312)+ISNUMBER('Test 4 leap year'!$C$8:$C$17)*('Test 4 leap year'!$C$8:$C$17=A312)&gt;0))&gt;0,0,1))</f>
        <v/>
      </c>
      <c r="D312">
        <f>SUM(B$2:B312)</f>
        <v/>
      </c>
      <c r="E312">
        <f>SUM(C$2:C312)</f>
        <v/>
      </c>
    </row>
    <row r="313">
      <c r="A313" s="9">
        <f>IF(ISNUMBER('Test 4 leap year'!$E$4),IF('Test 4 leap year'!$E$4+311&lt;='Test 4 leap year'!$F$4,'Test 4 leap year'!$E$4+311,""),"")</f>
        <v/>
      </c>
      <c r="B313">
        <f>IF(A313="",0,IF(SUMPRODUCT((ISNUMBER('Test 4 leap year'!$B$8:$B$17)+ISNUMBER('Test 4 leap year'!$C$8:$C$17)&gt;0)*(IF(ISNUMBER('Test 4 leap year'!$B$8:$B$17),'Test 4 leap year'!$B$8:$B$17,'Test 4 leap year'!$E$4)&lt;=A313)*(IF(ISNUMBER('Test 4 leap year'!$C$8:$C$17),'Test 4 leap year'!$C$8:$C$17,'Test 4 leap year'!$F$4)&gt;=A313))&gt;0,1,0))</f>
        <v/>
      </c>
      <c r="C313">
        <f>IF(B313=0,0,IF(SUMPRODUCT((ISNUMBER('Test 4 leap year'!$B$8:$B$17)+ISNUMBER('Test 4 leap year'!$C$8:$C$17)&gt;0)*(ISNUMBER('Test 4 leap year'!$B$8:$B$17)*('Test 4 leap year'!$B$8:$B$17=A313)+ISNUMBER('Test 4 leap year'!$C$8:$C$17)*('Test 4 leap year'!$C$8:$C$17=A313)&gt;0))&gt;0,0,1))</f>
        <v/>
      </c>
      <c r="D313">
        <f>SUM(B$2:B313)</f>
        <v/>
      </c>
      <c r="E313">
        <f>SUM(C$2:C313)</f>
        <v/>
      </c>
    </row>
    <row r="314">
      <c r="A314" s="9">
        <f>IF(ISNUMBER('Test 4 leap year'!$E$4),IF('Test 4 leap year'!$E$4+312&lt;='Test 4 leap year'!$F$4,'Test 4 leap year'!$E$4+312,""),"")</f>
        <v/>
      </c>
      <c r="B314">
        <f>IF(A314="",0,IF(SUMPRODUCT((ISNUMBER('Test 4 leap year'!$B$8:$B$17)+ISNUMBER('Test 4 leap year'!$C$8:$C$17)&gt;0)*(IF(ISNUMBER('Test 4 leap year'!$B$8:$B$17),'Test 4 leap year'!$B$8:$B$17,'Test 4 leap year'!$E$4)&lt;=A314)*(IF(ISNUMBER('Test 4 leap year'!$C$8:$C$17),'Test 4 leap year'!$C$8:$C$17,'Test 4 leap year'!$F$4)&gt;=A314))&gt;0,1,0))</f>
        <v/>
      </c>
      <c r="C314">
        <f>IF(B314=0,0,IF(SUMPRODUCT((ISNUMBER('Test 4 leap year'!$B$8:$B$17)+ISNUMBER('Test 4 leap year'!$C$8:$C$17)&gt;0)*(ISNUMBER('Test 4 leap year'!$B$8:$B$17)*('Test 4 leap year'!$B$8:$B$17=A314)+ISNUMBER('Test 4 leap year'!$C$8:$C$17)*('Test 4 leap year'!$C$8:$C$17=A314)&gt;0))&gt;0,0,1))</f>
        <v/>
      </c>
      <c r="D314">
        <f>SUM(B$2:B314)</f>
        <v/>
      </c>
      <c r="E314">
        <f>SUM(C$2:C314)</f>
        <v/>
      </c>
    </row>
    <row r="315">
      <c r="A315" s="9">
        <f>IF(ISNUMBER('Test 4 leap year'!$E$4),IF('Test 4 leap year'!$E$4+313&lt;='Test 4 leap year'!$F$4,'Test 4 leap year'!$E$4+313,""),"")</f>
        <v/>
      </c>
      <c r="B315">
        <f>IF(A315="",0,IF(SUMPRODUCT((ISNUMBER('Test 4 leap year'!$B$8:$B$17)+ISNUMBER('Test 4 leap year'!$C$8:$C$17)&gt;0)*(IF(ISNUMBER('Test 4 leap year'!$B$8:$B$17),'Test 4 leap year'!$B$8:$B$17,'Test 4 leap year'!$E$4)&lt;=A315)*(IF(ISNUMBER('Test 4 leap year'!$C$8:$C$17),'Test 4 leap year'!$C$8:$C$17,'Test 4 leap year'!$F$4)&gt;=A315))&gt;0,1,0))</f>
        <v/>
      </c>
      <c r="C315">
        <f>IF(B315=0,0,IF(SUMPRODUCT((ISNUMBER('Test 4 leap year'!$B$8:$B$17)+ISNUMBER('Test 4 leap year'!$C$8:$C$17)&gt;0)*(ISNUMBER('Test 4 leap year'!$B$8:$B$17)*('Test 4 leap year'!$B$8:$B$17=A315)+ISNUMBER('Test 4 leap year'!$C$8:$C$17)*('Test 4 leap year'!$C$8:$C$17=A315)&gt;0))&gt;0,0,1))</f>
        <v/>
      </c>
      <c r="D315">
        <f>SUM(B$2:B315)</f>
        <v/>
      </c>
      <c r="E315">
        <f>SUM(C$2:C315)</f>
        <v/>
      </c>
    </row>
    <row r="316">
      <c r="A316" s="9">
        <f>IF(ISNUMBER('Test 4 leap year'!$E$4),IF('Test 4 leap year'!$E$4+314&lt;='Test 4 leap year'!$F$4,'Test 4 leap year'!$E$4+314,""),"")</f>
        <v/>
      </c>
      <c r="B316">
        <f>IF(A316="",0,IF(SUMPRODUCT((ISNUMBER('Test 4 leap year'!$B$8:$B$17)+ISNUMBER('Test 4 leap year'!$C$8:$C$17)&gt;0)*(IF(ISNUMBER('Test 4 leap year'!$B$8:$B$17),'Test 4 leap year'!$B$8:$B$17,'Test 4 leap year'!$E$4)&lt;=A316)*(IF(ISNUMBER('Test 4 leap year'!$C$8:$C$17),'Test 4 leap year'!$C$8:$C$17,'Test 4 leap year'!$F$4)&gt;=A316))&gt;0,1,0))</f>
        <v/>
      </c>
      <c r="C316">
        <f>IF(B316=0,0,IF(SUMPRODUCT((ISNUMBER('Test 4 leap year'!$B$8:$B$17)+ISNUMBER('Test 4 leap year'!$C$8:$C$17)&gt;0)*(ISNUMBER('Test 4 leap year'!$B$8:$B$17)*('Test 4 leap year'!$B$8:$B$17=A316)+ISNUMBER('Test 4 leap year'!$C$8:$C$17)*('Test 4 leap year'!$C$8:$C$17=A316)&gt;0))&gt;0,0,1))</f>
        <v/>
      </c>
      <c r="D316">
        <f>SUM(B$2:B316)</f>
        <v/>
      </c>
      <c r="E316">
        <f>SUM(C$2:C316)</f>
        <v/>
      </c>
    </row>
    <row r="317">
      <c r="A317" s="9">
        <f>IF(ISNUMBER('Test 4 leap year'!$E$4),IF('Test 4 leap year'!$E$4+315&lt;='Test 4 leap year'!$F$4,'Test 4 leap year'!$E$4+315,""),"")</f>
        <v/>
      </c>
      <c r="B317">
        <f>IF(A317="",0,IF(SUMPRODUCT((ISNUMBER('Test 4 leap year'!$B$8:$B$17)+ISNUMBER('Test 4 leap year'!$C$8:$C$17)&gt;0)*(IF(ISNUMBER('Test 4 leap year'!$B$8:$B$17),'Test 4 leap year'!$B$8:$B$17,'Test 4 leap year'!$E$4)&lt;=A317)*(IF(ISNUMBER('Test 4 leap year'!$C$8:$C$17),'Test 4 leap year'!$C$8:$C$17,'Test 4 leap year'!$F$4)&gt;=A317))&gt;0,1,0))</f>
        <v/>
      </c>
      <c r="C317">
        <f>IF(B317=0,0,IF(SUMPRODUCT((ISNUMBER('Test 4 leap year'!$B$8:$B$17)+ISNUMBER('Test 4 leap year'!$C$8:$C$17)&gt;0)*(ISNUMBER('Test 4 leap year'!$B$8:$B$17)*('Test 4 leap year'!$B$8:$B$17=A317)+ISNUMBER('Test 4 leap year'!$C$8:$C$17)*('Test 4 leap year'!$C$8:$C$17=A317)&gt;0))&gt;0,0,1))</f>
        <v/>
      </c>
      <c r="D317">
        <f>SUM(B$2:B317)</f>
        <v/>
      </c>
      <c r="E317">
        <f>SUM(C$2:C317)</f>
        <v/>
      </c>
    </row>
    <row r="318">
      <c r="A318" s="9">
        <f>IF(ISNUMBER('Test 4 leap year'!$E$4),IF('Test 4 leap year'!$E$4+316&lt;='Test 4 leap year'!$F$4,'Test 4 leap year'!$E$4+316,""),"")</f>
        <v/>
      </c>
      <c r="B318">
        <f>IF(A318="",0,IF(SUMPRODUCT((ISNUMBER('Test 4 leap year'!$B$8:$B$17)+ISNUMBER('Test 4 leap year'!$C$8:$C$17)&gt;0)*(IF(ISNUMBER('Test 4 leap year'!$B$8:$B$17),'Test 4 leap year'!$B$8:$B$17,'Test 4 leap year'!$E$4)&lt;=A318)*(IF(ISNUMBER('Test 4 leap year'!$C$8:$C$17),'Test 4 leap year'!$C$8:$C$17,'Test 4 leap year'!$F$4)&gt;=A318))&gt;0,1,0))</f>
        <v/>
      </c>
      <c r="C318">
        <f>IF(B318=0,0,IF(SUMPRODUCT((ISNUMBER('Test 4 leap year'!$B$8:$B$17)+ISNUMBER('Test 4 leap year'!$C$8:$C$17)&gt;0)*(ISNUMBER('Test 4 leap year'!$B$8:$B$17)*('Test 4 leap year'!$B$8:$B$17=A318)+ISNUMBER('Test 4 leap year'!$C$8:$C$17)*('Test 4 leap year'!$C$8:$C$17=A318)&gt;0))&gt;0,0,1))</f>
        <v/>
      </c>
      <c r="D318">
        <f>SUM(B$2:B318)</f>
        <v/>
      </c>
      <c r="E318">
        <f>SUM(C$2:C318)</f>
        <v/>
      </c>
    </row>
    <row r="319">
      <c r="A319" s="9">
        <f>IF(ISNUMBER('Test 4 leap year'!$E$4),IF('Test 4 leap year'!$E$4+317&lt;='Test 4 leap year'!$F$4,'Test 4 leap year'!$E$4+317,""),"")</f>
        <v/>
      </c>
      <c r="B319">
        <f>IF(A319="",0,IF(SUMPRODUCT((ISNUMBER('Test 4 leap year'!$B$8:$B$17)+ISNUMBER('Test 4 leap year'!$C$8:$C$17)&gt;0)*(IF(ISNUMBER('Test 4 leap year'!$B$8:$B$17),'Test 4 leap year'!$B$8:$B$17,'Test 4 leap year'!$E$4)&lt;=A319)*(IF(ISNUMBER('Test 4 leap year'!$C$8:$C$17),'Test 4 leap year'!$C$8:$C$17,'Test 4 leap year'!$F$4)&gt;=A319))&gt;0,1,0))</f>
        <v/>
      </c>
      <c r="C319">
        <f>IF(B319=0,0,IF(SUMPRODUCT((ISNUMBER('Test 4 leap year'!$B$8:$B$17)+ISNUMBER('Test 4 leap year'!$C$8:$C$17)&gt;0)*(ISNUMBER('Test 4 leap year'!$B$8:$B$17)*('Test 4 leap year'!$B$8:$B$17=A319)+ISNUMBER('Test 4 leap year'!$C$8:$C$17)*('Test 4 leap year'!$C$8:$C$17=A319)&gt;0))&gt;0,0,1))</f>
        <v/>
      </c>
      <c r="D319">
        <f>SUM(B$2:B319)</f>
        <v/>
      </c>
      <c r="E319">
        <f>SUM(C$2:C319)</f>
        <v/>
      </c>
    </row>
    <row r="320">
      <c r="A320" s="9">
        <f>IF(ISNUMBER('Test 4 leap year'!$E$4),IF('Test 4 leap year'!$E$4+318&lt;='Test 4 leap year'!$F$4,'Test 4 leap year'!$E$4+318,""),"")</f>
        <v/>
      </c>
      <c r="B320">
        <f>IF(A320="",0,IF(SUMPRODUCT((ISNUMBER('Test 4 leap year'!$B$8:$B$17)+ISNUMBER('Test 4 leap year'!$C$8:$C$17)&gt;0)*(IF(ISNUMBER('Test 4 leap year'!$B$8:$B$17),'Test 4 leap year'!$B$8:$B$17,'Test 4 leap year'!$E$4)&lt;=A320)*(IF(ISNUMBER('Test 4 leap year'!$C$8:$C$17),'Test 4 leap year'!$C$8:$C$17,'Test 4 leap year'!$F$4)&gt;=A320))&gt;0,1,0))</f>
        <v/>
      </c>
      <c r="C320">
        <f>IF(B320=0,0,IF(SUMPRODUCT((ISNUMBER('Test 4 leap year'!$B$8:$B$17)+ISNUMBER('Test 4 leap year'!$C$8:$C$17)&gt;0)*(ISNUMBER('Test 4 leap year'!$B$8:$B$17)*('Test 4 leap year'!$B$8:$B$17=A320)+ISNUMBER('Test 4 leap year'!$C$8:$C$17)*('Test 4 leap year'!$C$8:$C$17=A320)&gt;0))&gt;0,0,1))</f>
        <v/>
      </c>
      <c r="D320">
        <f>SUM(B$2:B320)</f>
        <v/>
      </c>
      <c r="E320">
        <f>SUM(C$2:C320)</f>
        <v/>
      </c>
    </row>
    <row r="321">
      <c r="A321" s="9">
        <f>IF(ISNUMBER('Test 4 leap year'!$E$4),IF('Test 4 leap year'!$E$4+319&lt;='Test 4 leap year'!$F$4,'Test 4 leap year'!$E$4+319,""),"")</f>
        <v/>
      </c>
      <c r="B321">
        <f>IF(A321="",0,IF(SUMPRODUCT((ISNUMBER('Test 4 leap year'!$B$8:$B$17)+ISNUMBER('Test 4 leap year'!$C$8:$C$17)&gt;0)*(IF(ISNUMBER('Test 4 leap year'!$B$8:$B$17),'Test 4 leap year'!$B$8:$B$17,'Test 4 leap year'!$E$4)&lt;=A321)*(IF(ISNUMBER('Test 4 leap year'!$C$8:$C$17),'Test 4 leap year'!$C$8:$C$17,'Test 4 leap year'!$F$4)&gt;=A321))&gt;0,1,0))</f>
        <v/>
      </c>
      <c r="C321">
        <f>IF(B321=0,0,IF(SUMPRODUCT((ISNUMBER('Test 4 leap year'!$B$8:$B$17)+ISNUMBER('Test 4 leap year'!$C$8:$C$17)&gt;0)*(ISNUMBER('Test 4 leap year'!$B$8:$B$17)*('Test 4 leap year'!$B$8:$B$17=A321)+ISNUMBER('Test 4 leap year'!$C$8:$C$17)*('Test 4 leap year'!$C$8:$C$17=A321)&gt;0))&gt;0,0,1))</f>
        <v/>
      </c>
      <c r="D321">
        <f>SUM(B$2:B321)</f>
        <v/>
      </c>
      <c r="E321">
        <f>SUM(C$2:C321)</f>
        <v/>
      </c>
    </row>
    <row r="322">
      <c r="A322" s="9">
        <f>IF(ISNUMBER('Test 4 leap year'!$E$4),IF('Test 4 leap year'!$E$4+320&lt;='Test 4 leap year'!$F$4,'Test 4 leap year'!$E$4+320,""),"")</f>
        <v/>
      </c>
      <c r="B322">
        <f>IF(A322="",0,IF(SUMPRODUCT((ISNUMBER('Test 4 leap year'!$B$8:$B$17)+ISNUMBER('Test 4 leap year'!$C$8:$C$17)&gt;0)*(IF(ISNUMBER('Test 4 leap year'!$B$8:$B$17),'Test 4 leap year'!$B$8:$B$17,'Test 4 leap year'!$E$4)&lt;=A322)*(IF(ISNUMBER('Test 4 leap year'!$C$8:$C$17),'Test 4 leap year'!$C$8:$C$17,'Test 4 leap year'!$F$4)&gt;=A322))&gt;0,1,0))</f>
        <v/>
      </c>
      <c r="C322">
        <f>IF(B322=0,0,IF(SUMPRODUCT((ISNUMBER('Test 4 leap year'!$B$8:$B$17)+ISNUMBER('Test 4 leap year'!$C$8:$C$17)&gt;0)*(ISNUMBER('Test 4 leap year'!$B$8:$B$17)*('Test 4 leap year'!$B$8:$B$17=A322)+ISNUMBER('Test 4 leap year'!$C$8:$C$17)*('Test 4 leap year'!$C$8:$C$17=A322)&gt;0))&gt;0,0,1))</f>
        <v/>
      </c>
      <c r="D322">
        <f>SUM(B$2:B322)</f>
        <v/>
      </c>
      <c r="E322">
        <f>SUM(C$2:C322)</f>
        <v/>
      </c>
    </row>
    <row r="323">
      <c r="A323" s="9">
        <f>IF(ISNUMBER('Test 4 leap year'!$E$4),IF('Test 4 leap year'!$E$4+321&lt;='Test 4 leap year'!$F$4,'Test 4 leap year'!$E$4+321,""),"")</f>
        <v/>
      </c>
      <c r="B323">
        <f>IF(A323="",0,IF(SUMPRODUCT((ISNUMBER('Test 4 leap year'!$B$8:$B$17)+ISNUMBER('Test 4 leap year'!$C$8:$C$17)&gt;0)*(IF(ISNUMBER('Test 4 leap year'!$B$8:$B$17),'Test 4 leap year'!$B$8:$B$17,'Test 4 leap year'!$E$4)&lt;=A323)*(IF(ISNUMBER('Test 4 leap year'!$C$8:$C$17),'Test 4 leap year'!$C$8:$C$17,'Test 4 leap year'!$F$4)&gt;=A323))&gt;0,1,0))</f>
        <v/>
      </c>
      <c r="C323">
        <f>IF(B323=0,0,IF(SUMPRODUCT((ISNUMBER('Test 4 leap year'!$B$8:$B$17)+ISNUMBER('Test 4 leap year'!$C$8:$C$17)&gt;0)*(ISNUMBER('Test 4 leap year'!$B$8:$B$17)*('Test 4 leap year'!$B$8:$B$17=A323)+ISNUMBER('Test 4 leap year'!$C$8:$C$17)*('Test 4 leap year'!$C$8:$C$17=A323)&gt;0))&gt;0,0,1))</f>
        <v/>
      </c>
      <c r="D323">
        <f>SUM(B$2:B323)</f>
        <v/>
      </c>
      <c r="E323">
        <f>SUM(C$2:C323)</f>
        <v/>
      </c>
    </row>
    <row r="324">
      <c r="A324" s="9">
        <f>IF(ISNUMBER('Test 4 leap year'!$E$4),IF('Test 4 leap year'!$E$4+322&lt;='Test 4 leap year'!$F$4,'Test 4 leap year'!$E$4+322,""),"")</f>
        <v/>
      </c>
      <c r="B324">
        <f>IF(A324="",0,IF(SUMPRODUCT((ISNUMBER('Test 4 leap year'!$B$8:$B$17)+ISNUMBER('Test 4 leap year'!$C$8:$C$17)&gt;0)*(IF(ISNUMBER('Test 4 leap year'!$B$8:$B$17),'Test 4 leap year'!$B$8:$B$17,'Test 4 leap year'!$E$4)&lt;=A324)*(IF(ISNUMBER('Test 4 leap year'!$C$8:$C$17),'Test 4 leap year'!$C$8:$C$17,'Test 4 leap year'!$F$4)&gt;=A324))&gt;0,1,0))</f>
        <v/>
      </c>
      <c r="C324">
        <f>IF(B324=0,0,IF(SUMPRODUCT((ISNUMBER('Test 4 leap year'!$B$8:$B$17)+ISNUMBER('Test 4 leap year'!$C$8:$C$17)&gt;0)*(ISNUMBER('Test 4 leap year'!$B$8:$B$17)*('Test 4 leap year'!$B$8:$B$17=A324)+ISNUMBER('Test 4 leap year'!$C$8:$C$17)*('Test 4 leap year'!$C$8:$C$17=A324)&gt;0))&gt;0,0,1))</f>
        <v/>
      </c>
      <c r="D324">
        <f>SUM(B$2:B324)</f>
        <v/>
      </c>
      <c r="E324">
        <f>SUM(C$2:C324)</f>
        <v/>
      </c>
    </row>
    <row r="325">
      <c r="A325" s="9">
        <f>IF(ISNUMBER('Test 4 leap year'!$E$4),IF('Test 4 leap year'!$E$4+323&lt;='Test 4 leap year'!$F$4,'Test 4 leap year'!$E$4+323,""),"")</f>
        <v/>
      </c>
      <c r="B325">
        <f>IF(A325="",0,IF(SUMPRODUCT((ISNUMBER('Test 4 leap year'!$B$8:$B$17)+ISNUMBER('Test 4 leap year'!$C$8:$C$17)&gt;0)*(IF(ISNUMBER('Test 4 leap year'!$B$8:$B$17),'Test 4 leap year'!$B$8:$B$17,'Test 4 leap year'!$E$4)&lt;=A325)*(IF(ISNUMBER('Test 4 leap year'!$C$8:$C$17),'Test 4 leap year'!$C$8:$C$17,'Test 4 leap year'!$F$4)&gt;=A325))&gt;0,1,0))</f>
        <v/>
      </c>
      <c r="C325">
        <f>IF(B325=0,0,IF(SUMPRODUCT((ISNUMBER('Test 4 leap year'!$B$8:$B$17)+ISNUMBER('Test 4 leap year'!$C$8:$C$17)&gt;0)*(ISNUMBER('Test 4 leap year'!$B$8:$B$17)*('Test 4 leap year'!$B$8:$B$17=A325)+ISNUMBER('Test 4 leap year'!$C$8:$C$17)*('Test 4 leap year'!$C$8:$C$17=A325)&gt;0))&gt;0,0,1))</f>
        <v/>
      </c>
      <c r="D325">
        <f>SUM(B$2:B325)</f>
        <v/>
      </c>
      <c r="E325">
        <f>SUM(C$2:C325)</f>
        <v/>
      </c>
    </row>
    <row r="326">
      <c r="A326" s="9">
        <f>IF(ISNUMBER('Test 4 leap year'!$E$4),IF('Test 4 leap year'!$E$4+324&lt;='Test 4 leap year'!$F$4,'Test 4 leap year'!$E$4+324,""),"")</f>
        <v/>
      </c>
      <c r="B326">
        <f>IF(A326="",0,IF(SUMPRODUCT((ISNUMBER('Test 4 leap year'!$B$8:$B$17)+ISNUMBER('Test 4 leap year'!$C$8:$C$17)&gt;0)*(IF(ISNUMBER('Test 4 leap year'!$B$8:$B$17),'Test 4 leap year'!$B$8:$B$17,'Test 4 leap year'!$E$4)&lt;=A326)*(IF(ISNUMBER('Test 4 leap year'!$C$8:$C$17),'Test 4 leap year'!$C$8:$C$17,'Test 4 leap year'!$F$4)&gt;=A326))&gt;0,1,0))</f>
        <v/>
      </c>
      <c r="C326">
        <f>IF(B326=0,0,IF(SUMPRODUCT((ISNUMBER('Test 4 leap year'!$B$8:$B$17)+ISNUMBER('Test 4 leap year'!$C$8:$C$17)&gt;0)*(ISNUMBER('Test 4 leap year'!$B$8:$B$17)*('Test 4 leap year'!$B$8:$B$17=A326)+ISNUMBER('Test 4 leap year'!$C$8:$C$17)*('Test 4 leap year'!$C$8:$C$17=A326)&gt;0))&gt;0,0,1))</f>
        <v/>
      </c>
      <c r="D326">
        <f>SUM(B$2:B326)</f>
        <v/>
      </c>
      <c r="E326">
        <f>SUM(C$2:C326)</f>
        <v/>
      </c>
    </row>
    <row r="327">
      <c r="A327" s="9">
        <f>IF(ISNUMBER('Test 4 leap year'!$E$4),IF('Test 4 leap year'!$E$4+325&lt;='Test 4 leap year'!$F$4,'Test 4 leap year'!$E$4+325,""),"")</f>
        <v/>
      </c>
      <c r="B327">
        <f>IF(A327="",0,IF(SUMPRODUCT((ISNUMBER('Test 4 leap year'!$B$8:$B$17)+ISNUMBER('Test 4 leap year'!$C$8:$C$17)&gt;0)*(IF(ISNUMBER('Test 4 leap year'!$B$8:$B$17),'Test 4 leap year'!$B$8:$B$17,'Test 4 leap year'!$E$4)&lt;=A327)*(IF(ISNUMBER('Test 4 leap year'!$C$8:$C$17),'Test 4 leap year'!$C$8:$C$17,'Test 4 leap year'!$F$4)&gt;=A327))&gt;0,1,0))</f>
        <v/>
      </c>
      <c r="C327">
        <f>IF(B327=0,0,IF(SUMPRODUCT((ISNUMBER('Test 4 leap year'!$B$8:$B$17)+ISNUMBER('Test 4 leap year'!$C$8:$C$17)&gt;0)*(ISNUMBER('Test 4 leap year'!$B$8:$B$17)*('Test 4 leap year'!$B$8:$B$17=A327)+ISNUMBER('Test 4 leap year'!$C$8:$C$17)*('Test 4 leap year'!$C$8:$C$17=A327)&gt;0))&gt;0,0,1))</f>
        <v/>
      </c>
      <c r="D327">
        <f>SUM(B$2:B327)</f>
        <v/>
      </c>
      <c r="E327">
        <f>SUM(C$2:C327)</f>
        <v/>
      </c>
    </row>
    <row r="328">
      <c r="A328" s="9">
        <f>IF(ISNUMBER('Test 4 leap year'!$E$4),IF('Test 4 leap year'!$E$4+326&lt;='Test 4 leap year'!$F$4,'Test 4 leap year'!$E$4+326,""),"")</f>
        <v/>
      </c>
      <c r="B328">
        <f>IF(A328="",0,IF(SUMPRODUCT((ISNUMBER('Test 4 leap year'!$B$8:$B$17)+ISNUMBER('Test 4 leap year'!$C$8:$C$17)&gt;0)*(IF(ISNUMBER('Test 4 leap year'!$B$8:$B$17),'Test 4 leap year'!$B$8:$B$17,'Test 4 leap year'!$E$4)&lt;=A328)*(IF(ISNUMBER('Test 4 leap year'!$C$8:$C$17),'Test 4 leap year'!$C$8:$C$17,'Test 4 leap year'!$F$4)&gt;=A328))&gt;0,1,0))</f>
        <v/>
      </c>
      <c r="C328">
        <f>IF(B328=0,0,IF(SUMPRODUCT((ISNUMBER('Test 4 leap year'!$B$8:$B$17)+ISNUMBER('Test 4 leap year'!$C$8:$C$17)&gt;0)*(ISNUMBER('Test 4 leap year'!$B$8:$B$17)*('Test 4 leap year'!$B$8:$B$17=A328)+ISNUMBER('Test 4 leap year'!$C$8:$C$17)*('Test 4 leap year'!$C$8:$C$17=A328)&gt;0))&gt;0,0,1))</f>
        <v/>
      </c>
      <c r="D328">
        <f>SUM(B$2:B328)</f>
        <v/>
      </c>
      <c r="E328">
        <f>SUM(C$2:C328)</f>
        <v/>
      </c>
    </row>
    <row r="329">
      <c r="A329" s="9">
        <f>IF(ISNUMBER('Test 4 leap year'!$E$4),IF('Test 4 leap year'!$E$4+327&lt;='Test 4 leap year'!$F$4,'Test 4 leap year'!$E$4+327,""),"")</f>
        <v/>
      </c>
      <c r="B329">
        <f>IF(A329="",0,IF(SUMPRODUCT((ISNUMBER('Test 4 leap year'!$B$8:$B$17)+ISNUMBER('Test 4 leap year'!$C$8:$C$17)&gt;0)*(IF(ISNUMBER('Test 4 leap year'!$B$8:$B$17),'Test 4 leap year'!$B$8:$B$17,'Test 4 leap year'!$E$4)&lt;=A329)*(IF(ISNUMBER('Test 4 leap year'!$C$8:$C$17),'Test 4 leap year'!$C$8:$C$17,'Test 4 leap year'!$F$4)&gt;=A329))&gt;0,1,0))</f>
        <v/>
      </c>
      <c r="C329">
        <f>IF(B329=0,0,IF(SUMPRODUCT((ISNUMBER('Test 4 leap year'!$B$8:$B$17)+ISNUMBER('Test 4 leap year'!$C$8:$C$17)&gt;0)*(ISNUMBER('Test 4 leap year'!$B$8:$B$17)*('Test 4 leap year'!$B$8:$B$17=A329)+ISNUMBER('Test 4 leap year'!$C$8:$C$17)*('Test 4 leap year'!$C$8:$C$17=A329)&gt;0))&gt;0,0,1))</f>
        <v/>
      </c>
      <c r="D329">
        <f>SUM(B$2:B329)</f>
        <v/>
      </c>
      <c r="E329">
        <f>SUM(C$2:C329)</f>
        <v/>
      </c>
    </row>
    <row r="330">
      <c r="A330" s="9">
        <f>IF(ISNUMBER('Test 4 leap year'!$E$4),IF('Test 4 leap year'!$E$4+328&lt;='Test 4 leap year'!$F$4,'Test 4 leap year'!$E$4+328,""),"")</f>
        <v/>
      </c>
      <c r="B330">
        <f>IF(A330="",0,IF(SUMPRODUCT((ISNUMBER('Test 4 leap year'!$B$8:$B$17)+ISNUMBER('Test 4 leap year'!$C$8:$C$17)&gt;0)*(IF(ISNUMBER('Test 4 leap year'!$B$8:$B$17),'Test 4 leap year'!$B$8:$B$17,'Test 4 leap year'!$E$4)&lt;=A330)*(IF(ISNUMBER('Test 4 leap year'!$C$8:$C$17),'Test 4 leap year'!$C$8:$C$17,'Test 4 leap year'!$F$4)&gt;=A330))&gt;0,1,0))</f>
        <v/>
      </c>
      <c r="C330">
        <f>IF(B330=0,0,IF(SUMPRODUCT((ISNUMBER('Test 4 leap year'!$B$8:$B$17)+ISNUMBER('Test 4 leap year'!$C$8:$C$17)&gt;0)*(ISNUMBER('Test 4 leap year'!$B$8:$B$17)*('Test 4 leap year'!$B$8:$B$17=A330)+ISNUMBER('Test 4 leap year'!$C$8:$C$17)*('Test 4 leap year'!$C$8:$C$17=A330)&gt;0))&gt;0,0,1))</f>
        <v/>
      </c>
      <c r="D330">
        <f>SUM(B$2:B330)</f>
        <v/>
      </c>
      <c r="E330">
        <f>SUM(C$2:C330)</f>
        <v/>
      </c>
    </row>
    <row r="331">
      <c r="A331" s="9">
        <f>IF(ISNUMBER('Test 4 leap year'!$E$4),IF('Test 4 leap year'!$E$4+329&lt;='Test 4 leap year'!$F$4,'Test 4 leap year'!$E$4+329,""),"")</f>
        <v/>
      </c>
      <c r="B331">
        <f>IF(A331="",0,IF(SUMPRODUCT((ISNUMBER('Test 4 leap year'!$B$8:$B$17)+ISNUMBER('Test 4 leap year'!$C$8:$C$17)&gt;0)*(IF(ISNUMBER('Test 4 leap year'!$B$8:$B$17),'Test 4 leap year'!$B$8:$B$17,'Test 4 leap year'!$E$4)&lt;=A331)*(IF(ISNUMBER('Test 4 leap year'!$C$8:$C$17),'Test 4 leap year'!$C$8:$C$17,'Test 4 leap year'!$F$4)&gt;=A331))&gt;0,1,0))</f>
        <v/>
      </c>
      <c r="C331">
        <f>IF(B331=0,0,IF(SUMPRODUCT((ISNUMBER('Test 4 leap year'!$B$8:$B$17)+ISNUMBER('Test 4 leap year'!$C$8:$C$17)&gt;0)*(ISNUMBER('Test 4 leap year'!$B$8:$B$17)*('Test 4 leap year'!$B$8:$B$17=A331)+ISNUMBER('Test 4 leap year'!$C$8:$C$17)*('Test 4 leap year'!$C$8:$C$17=A331)&gt;0))&gt;0,0,1))</f>
        <v/>
      </c>
      <c r="D331">
        <f>SUM(B$2:B331)</f>
        <v/>
      </c>
      <c r="E331">
        <f>SUM(C$2:C331)</f>
        <v/>
      </c>
    </row>
    <row r="332">
      <c r="A332" s="9">
        <f>IF(ISNUMBER('Test 4 leap year'!$E$4),IF('Test 4 leap year'!$E$4+330&lt;='Test 4 leap year'!$F$4,'Test 4 leap year'!$E$4+330,""),"")</f>
        <v/>
      </c>
      <c r="B332">
        <f>IF(A332="",0,IF(SUMPRODUCT((ISNUMBER('Test 4 leap year'!$B$8:$B$17)+ISNUMBER('Test 4 leap year'!$C$8:$C$17)&gt;0)*(IF(ISNUMBER('Test 4 leap year'!$B$8:$B$17),'Test 4 leap year'!$B$8:$B$17,'Test 4 leap year'!$E$4)&lt;=A332)*(IF(ISNUMBER('Test 4 leap year'!$C$8:$C$17),'Test 4 leap year'!$C$8:$C$17,'Test 4 leap year'!$F$4)&gt;=A332))&gt;0,1,0))</f>
        <v/>
      </c>
      <c r="C332">
        <f>IF(B332=0,0,IF(SUMPRODUCT((ISNUMBER('Test 4 leap year'!$B$8:$B$17)+ISNUMBER('Test 4 leap year'!$C$8:$C$17)&gt;0)*(ISNUMBER('Test 4 leap year'!$B$8:$B$17)*('Test 4 leap year'!$B$8:$B$17=A332)+ISNUMBER('Test 4 leap year'!$C$8:$C$17)*('Test 4 leap year'!$C$8:$C$17=A332)&gt;0))&gt;0,0,1))</f>
        <v/>
      </c>
      <c r="D332">
        <f>SUM(B$2:B332)</f>
        <v/>
      </c>
      <c r="E332">
        <f>SUM(C$2:C332)</f>
        <v/>
      </c>
    </row>
    <row r="333">
      <c r="A333" s="9">
        <f>IF(ISNUMBER('Test 4 leap year'!$E$4),IF('Test 4 leap year'!$E$4+331&lt;='Test 4 leap year'!$F$4,'Test 4 leap year'!$E$4+331,""),"")</f>
        <v/>
      </c>
      <c r="B333">
        <f>IF(A333="",0,IF(SUMPRODUCT((ISNUMBER('Test 4 leap year'!$B$8:$B$17)+ISNUMBER('Test 4 leap year'!$C$8:$C$17)&gt;0)*(IF(ISNUMBER('Test 4 leap year'!$B$8:$B$17),'Test 4 leap year'!$B$8:$B$17,'Test 4 leap year'!$E$4)&lt;=A333)*(IF(ISNUMBER('Test 4 leap year'!$C$8:$C$17),'Test 4 leap year'!$C$8:$C$17,'Test 4 leap year'!$F$4)&gt;=A333))&gt;0,1,0))</f>
        <v/>
      </c>
      <c r="C333">
        <f>IF(B333=0,0,IF(SUMPRODUCT((ISNUMBER('Test 4 leap year'!$B$8:$B$17)+ISNUMBER('Test 4 leap year'!$C$8:$C$17)&gt;0)*(ISNUMBER('Test 4 leap year'!$B$8:$B$17)*('Test 4 leap year'!$B$8:$B$17=A333)+ISNUMBER('Test 4 leap year'!$C$8:$C$17)*('Test 4 leap year'!$C$8:$C$17=A333)&gt;0))&gt;0,0,1))</f>
        <v/>
      </c>
      <c r="D333">
        <f>SUM(B$2:B333)</f>
        <v/>
      </c>
      <c r="E333">
        <f>SUM(C$2:C333)</f>
        <v/>
      </c>
    </row>
    <row r="334">
      <c r="A334" s="9">
        <f>IF(ISNUMBER('Test 4 leap year'!$E$4),IF('Test 4 leap year'!$E$4+332&lt;='Test 4 leap year'!$F$4,'Test 4 leap year'!$E$4+332,""),"")</f>
        <v/>
      </c>
      <c r="B334">
        <f>IF(A334="",0,IF(SUMPRODUCT((ISNUMBER('Test 4 leap year'!$B$8:$B$17)+ISNUMBER('Test 4 leap year'!$C$8:$C$17)&gt;0)*(IF(ISNUMBER('Test 4 leap year'!$B$8:$B$17),'Test 4 leap year'!$B$8:$B$17,'Test 4 leap year'!$E$4)&lt;=A334)*(IF(ISNUMBER('Test 4 leap year'!$C$8:$C$17),'Test 4 leap year'!$C$8:$C$17,'Test 4 leap year'!$F$4)&gt;=A334))&gt;0,1,0))</f>
        <v/>
      </c>
      <c r="C334">
        <f>IF(B334=0,0,IF(SUMPRODUCT((ISNUMBER('Test 4 leap year'!$B$8:$B$17)+ISNUMBER('Test 4 leap year'!$C$8:$C$17)&gt;0)*(ISNUMBER('Test 4 leap year'!$B$8:$B$17)*('Test 4 leap year'!$B$8:$B$17=A334)+ISNUMBER('Test 4 leap year'!$C$8:$C$17)*('Test 4 leap year'!$C$8:$C$17=A334)&gt;0))&gt;0,0,1))</f>
        <v/>
      </c>
      <c r="D334">
        <f>SUM(B$2:B334)</f>
        <v/>
      </c>
      <c r="E334">
        <f>SUM(C$2:C334)</f>
        <v/>
      </c>
    </row>
    <row r="335">
      <c r="A335" s="9">
        <f>IF(ISNUMBER('Test 4 leap year'!$E$4),IF('Test 4 leap year'!$E$4+333&lt;='Test 4 leap year'!$F$4,'Test 4 leap year'!$E$4+333,""),"")</f>
        <v/>
      </c>
      <c r="B335">
        <f>IF(A335="",0,IF(SUMPRODUCT((ISNUMBER('Test 4 leap year'!$B$8:$B$17)+ISNUMBER('Test 4 leap year'!$C$8:$C$17)&gt;0)*(IF(ISNUMBER('Test 4 leap year'!$B$8:$B$17),'Test 4 leap year'!$B$8:$B$17,'Test 4 leap year'!$E$4)&lt;=A335)*(IF(ISNUMBER('Test 4 leap year'!$C$8:$C$17),'Test 4 leap year'!$C$8:$C$17,'Test 4 leap year'!$F$4)&gt;=A335))&gt;0,1,0))</f>
        <v/>
      </c>
      <c r="C335">
        <f>IF(B335=0,0,IF(SUMPRODUCT((ISNUMBER('Test 4 leap year'!$B$8:$B$17)+ISNUMBER('Test 4 leap year'!$C$8:$C$17)&gt;0)*(ISNUMBER('Test 4 leap year'!$B$8:$B$17)*('Test 4 leap year'!$B$8:$B$17=A335)+ISNUMBER('Test 4 leap year'!$C$8:$C$17)*('Test 4 leap year'!$C$8:$C$17=A335)&gt;0))&gt;0,0,1))</f>
        <v/>
      </c>
      <c r="D335">
        <f>SUM(B$2:B335)</f>
        <v/>
      </c>
      <c r="E335">
        <f>SUM(C$2:C335)</f>
        <v/>
      </c>
    </row>
    <row r="336">
      <c r="A336" s="9">
        <f>IF(ISNUMBER('Test 4 leap year'!$E$4),IF('Test 4 leap year'!$E$4+334&lt;='Test 4 leap year'!$F$4,'Test 4 leap year'!$E$4+334,""),"")</f>
        <v/>
      </c>
      <c r="B336">
        <f>IF(A336="",0,IF(SUMPRODUCT((ISNUMBER('Test 4 leap year'!$B$8:$B$17)+ISNUMBER('Test 4 leap year'!$C$8:$C$17)&gt;0)*(IF(ISNUMBER('Test 4 leap year'!$B$8:$B$17),'Test 4 leap year'!$B$8:$B$17,'Test 4 leap year'!$E$4)&lt;=A336)*(IF(ISNUMBER('Test 4 leap year'!$C$8:$C$17),'Test 4 leap year'!$C$8:$C$17,'Test 4 leap year'!$F$4)&gt;=A336))&gt;0,1,0))</f>
        <v/>
      </c>
      <c r="C336">
        <f>IF(B336=0,0,IF(SUMPRODUCT((ISNUMBER('Test 4 leap year'!$B$8:$B$17)+ISNUMBER('Test 4 leap year'!$C$8:$C$17)&gt;0)*(ISNUMBER('Test 4 leap year'!$B$8:$B$17)*('Test 4 leap year'!$B$8:$B$17=A336)+ISNUMBER('Test 4 leap year'!$C$8:$C$17)*('Test 4 leap year'!$C$8:$C$17=A336)&gt;0))&gt;0,0,1))</f>
        <v/>
      </c>
      <c r="D336">
        <f>SUM(B$2:B336)</f>
        <v/>
      </c>
      <c r="E336">
        <f>SUM(C$2:C336)</f>
        <v/>
      </c>
    </row>
    <row r="337">
      <c r="A337" s="9">
        <f>IF(ISNUMBER('Test 4 leap year'!$E$4),IF('Test 4 leap year'!$E$4+335&lt;='Test 4 leap year'!$F$4,'Test 4 leap year'!$E$4+335,""),"")</f>
        <v/>
      </c>
      <c r="B337">
        <f>IF(A337="",0,IF(SUMPRODUCT((ISNUMBER('Test 4 leap year'!$B$8:$B$17)+ISNUMBER('Test 4 leap year'!$C$8:$C$17)&gt;0)*(IF(ISNUMBER('Test 4 leap year'!$B$8:$B$17),'Test 4 leap year'!$B$8:$B$17,'Test 4 leap year'!$E$4)&lt;=A337)*(IF(ISNUMBER('Test 4 leap year'!$C$8:$C$17),'Test 4 leap year'!$C$8:$C$17,'Test 4 leap year'!$F$4)&gt;=A337))&gt;0,1,0))</f>
        <v/>
      </c>
      <c r="C337">
        <f>IF(B337=0,0,IF(SUMPRODUCT((ISNUMBER('Test 4 leap year'!$B$8:$B$17)+ISNUMBER('Test 4 leap year'!$C$8:$C$17)&gt;0)*(ISNUMBER('Test 4 leap year'!$B$8:$B$17)*('Test 4 leap year'!$B$8:$B$17=A337)+ISNUMBER('Test 4 leap year'!$C$8:$C$17)*('Test 4 leap year'!$C$8:$C$17=A337)&gt;0))&gt;0,0,1))</f>
        <v/>
      </c>
      <c r="D337">
        <f>SUM(B$2:B337)</f>
        <v/>
      </c>
      <c r="E337">
        <f>SUM(C$2:C337)</f>
        <v/>
      </c>
    </row>
    <row r="338">
      <c r="A338" s="9">
        <f>IF(ISNUMBER('Test 4 leap year'!$E$4),IF('Test 4 leap year'!$E$4+336&lt;='Test 4 leap year'!$F$4,'Test 4 leap year'!$E$4+336,""),"")</f>
        <v/>
      </c>
      <c r="B338">
        <f>IF(A338="",0,IF(SUMPRODUCT((ISNUMBER('Test 4 leap year'!$B$8:$B$17)+ISNUMBER('Test 4 leap year'!$C$8:$C$17)&gt;0)*(IF(ISNUMBER('Test 4 leap year'!$B$8:$B$17),'Test 4 leap year'!$B$8:$B$17,'Test 4 leap year'!$E$4)&lt;=A338)*(IF(ISNUMBER('Test 4 leap year'!$C$8:$C$17),'Test 4 leap year'!$C$8:$C$17,'Test 4 leap year'!$F$4)&gt;=A338))&gt;0,1,0))</f>
        <v/>
      </c>
      <c r="C338">
        <f>IF(B338=0,0,IF(SUMPRODUCT((ISNUMBER('Test 4 leap year'!$B$8:$B$17)+ISNUMBER('Test 4 leap year'!$C$8:$C$17)&gt;0)*(ISNUMBER('Test 4 leap year'!$B$8:$B$17)*('Test 4 leap year'!$B$8:$B$17=A338)+ISNUMBER('Test 4 leap year'!$C$8:$C$17)*('Test 4 leap year'!$C$8:$C$17=A338)&gt;0))&gt;0,0,1))</f>
        <v/>
      </c>
      <c r="D338">
        <f>SUM(B$2:B338)</f>
        <v/>
      </c>
      <c r="E338">
        <f>SUM(C$2:C338)</f>
        <v/>
      </c>
    </row>
    <row r="339">
      <c r="A339" s="9">
        <f>IF(ISNUMBER('Test 4 leap year'!$E$4),IF('Test 4 leap year'!$E$4+337&lt;='Test 4 leap year'!$F$4,'Test 4 leap year'!$E$4+337,""),"")</f>
        <v/>
      </c>
      <c r="B339">
        <f>IF(A339="",0,IF(SUMPRODUCT((ISNUMBER('Test 4 leap year'!$B$8:$B$17)+ISNUMBER('Test 4 leap year'!$C$8:$C$17)&gt;0)*(IF(ISNUMBER('Test 4 leap year'!$B$8:$B$17),'Test 4 leap year'!$B$8:$B$17,'Test 4 leap year'!$E$4)&lt;=A339)*(IF(ISNUMBER('Test 4 leap year'!$C$8:$C$17),'Test 4 leap year'!$C$8:$C$17,'Test 4 leap year'!$F$4)&gt;=A339))&gt;0,1,0))</f>
        <v/>
      </c>
      <c r="C339">
        <f>IF(B339=0,0,IF(SUMPRODUCT((ISNUMBER('Test 4 leap year'!$B$8:$B$17)+ISNUMBER('Test 4 leap year'!$C$8:$C$17)&gt;0)*(ISNUMBER('Test 4 leap year'!$B$8:$B$17)*('Test 4 leap year'!$B$8:$B$17=A339)+ISNUMBER('Test 4 leap year'!$C$8:$C$17)*('Test 4 leap year'!$C$8:$C$17=A339)&gt;0))&gt;0,0,1))</f>
        <v/>
      </c>
      <c r="D339">
        <f>SUM(B$2:B339)</f>
        <v/>
      </c>
      <c r="E339">
        <f>SUM(C$2:C339)</f>
        <v/>
      </c>
    </row>
    <row r="340">
      <c r="A340" s="9">
        <f>IF(ISNUMBER('Test 4 leap year'!$E$4),IF('Test 4 leap year'!$E$4+338&lt;='Test 4 leap year'!$F$4,'Test 4 leap year'!$E$4+338,""),"")</f>
        <v/>
      </c>
      <c r="B340">
        <f>IF(A340="",0,IF(SUMPRODUCT((ISNUMBER('Test 4 leap year'!$B$8:$B$17)+ISNUMBER('Test 4 leap year'!$C$8:$C$17)&gt;0)*(IF(ISNUMBER('Test 4 leap year'!$B$8:$B$17),'Test 4 leap year'!$B$8:$B$17,'Test 4 leap year'!$E$4)&lt;=A340)*(IF(ISNUMBER('Test 4 leap year'!$C$8:$C$17),'Test 4 leap year'!$C$8:$C$17,'Test 4 leap year'!$F$4)&gt;=A340))&gt;0,1,0))</f>
        <v/>
      </c>
      <c r="C340">
        <f>IF(B340=0,0,IF(SUMPRODUCT((ISNUMBER('Test 4 leap year'!$B$8:$B$17)+ISNUMBER('Test 4 leap year'!$C$8:$C$17)&gt;0)*(ISNUMBER('Test 4 leap year'!$B$8:$B$17)*('Test 4 leap year'!$B$8:$B$17=A340)+ISNUMBER('Test 4 leap year'!$C$8:$C$17)*('Test 4 leap year'!$C$8:$C$17=A340)&gt;0))&gt;0,0,1))</f>
        <v/>
      </c>
      <c r="D340">
        <f>SUM(B$2:B340)</f>
        <v/>
      </c>
      <c r="E340">
        <f>SUM(C$2:C340)</f>
        <v/>
      </c>
    </row>
    <row r="341">
      <c r="A341" s="9">
        <f>IF(ISNUMBER('Test 4 leap year'!$E$4),IF('Test 4 leap year'!$E$4+339&lt;='Test 4 leap year'!$F$4,'Test 4 leap year'!$E$4+339,""),"")</f>
        <v/>
      </c>
      <c r="B341">
        <f>IF(A341="",0,IF(SUMPRODUCT((ISNUMBER('Test 4 leap year'!$B$8:$B$17)+ISNUMBER('Test 4 leap year'!$C$8:$C$17)&gt;0)*(IF(ISNUMBER('Test 4 leap year'!$B$8:$B$17),'Test 4 leap year'!$B$8:$B$17,'Test 4 leap year'!$E$4)&lt;=A341)*(IF(ISNUMBER('Test 4 leap year'!$C$8:$C$17),'Test 4 leap year'!$C$8:$C$17,'Test 4 leap year'!$F$4)&gt;=A341))&gt;0,1,0))</f>
        <v/>
      </c>
      <c r="C341">
        <f>IF(B341=0,0,IF(SUMPRODUCT((ISNUMBER('Test 4 leap year'!$B$8:$B$17)+ISNUMBER('Test 4 leap year'!$C$8:$C$17)&gt;0)*(ISNUMBER('Test 4 leap year'!$B$8:$B$17)*('Test 4 leap year'!$B$8:$B$17=A341)+ISNUMBER('Test 4 leap year'!$C$8:$C$17)*('Test 4 leap year'!$C$8:$C$17=A341)&gt;0))&gt;0,0,1))</f>
        <v/>
      </c>
      <c r="D341">
        <f>SUM(B$2:B341)</f>
        <v/>
      </c>
      <c r="E341">
        <f>SUM(C$2:C341)</f>
        <v/>
      </c>
    </row>
    <row r="342">
      <c r="A342" s="9">
        <f>IF(ISNUMBER('Test 4 leap year'!$E$4),IF('Test 4 leap year'!$E$4+340&lt;='Test 4 leap year'!$F$4,'Test 4 leap year'!$E$4+340,""),"")</f>
        <v/>
      </c>
      <c r="B342">
        <f>IF(A342="",0,IF(SUMPRODUCT((ISNUMBER('Test 4 leap year'!$B$8:$B$17)+ISNUMBER('Test 4 leap year'!$C$8:$C$17)&gt;0)*(IF(ISNUMBER('Test 4 leap year'!$B$8:$B$17),'Test 4 leap year'!$B$8:$B$17,'Test 4 leap year'!$E$4)&lt;=A342)*(IF(ISNUMBER('Test 4 leap year'!$C$8:$C$17),'Test 4 leap year'!$C$8:$C$17,'Test 4 leap year'!$F$4)&gt;=A342))&gt;0,1,0))</f>
        <v/>
      </c>
      <c r="C342">
        <f>IF(B342=0,0,IF(SUMPRODUCT((ISNUMBER('Test 4 leap year'!$B$8:$B$17)+ISNUMBER('Test 4 leap year'!$C$8:$C$17)&gt;0)*(ISNUMBER('Test 4 leap year'!$B$8:$B$17)*('Test 4 leap year'!$B$8:$B$17=A342)+ISNUMBER('Test 4 leap year'!$C$8:$C$17)*('Test 4 leap year'!$C$8:$C$17=A342)&gt;0))&gt;0,0,1))</f>
        <v/>
      </c>
      <c r="D342">
        <f>SUM(B$2:B342)</f>
        <v/>
      </c>
      <c r="E342">
        <f>SUM(C$2:C342)</f>
        <v/>
      </c>
    </row>
    <row r="343">
      <c r="A343" s="9">
        <f>IF(ISNUMBER('Test 4 leap year'!$E$4),IF('Test 4 leap year'!$E$4+341&lt;='Test 4 leap year'!$F$4,'Test 4 leap year'!$E$4+341,""),"")</f>
        <v/>
      </c>
      <c r="B343">
        <f>IF(A343="",0,IF(SUMPRODUCT((ISNUMBER('Test 4 leap year'!$B$8:$B$17)+ISNUMBER('Test 4 leap year'!$C$8:$C$17)&gt;0)*(IF(ISNUMBER('Test 4 leap year'!$B$8:$B$17),'Test 4 leap year'!$B$8:$B$17,'Test 4 leap year'!$E$4)&lt;=A343)*(IF(ISNUMBER('Test 4 leap year'!$C$8:$C$17),'Test 4 leap year'!$C$8:$C$17,'Test 4 leap year'!$F$4)&gt;=A343))&gt;0,1,0))</f>
        <v/>
      </c>
      <c r="C343">
        <f>IF(B343=0,0,IF(SUMPRODUCT((ISNUMBER('Test 4 leap year'!$B$8:$B$17)+ISNUMBER('Test 4 leap year'!$C$8:$C$17)&gt;0)*(ISNUMBER('Test 4 leap year'!$B$8:$B$17)*('Test 4 leap year'!$B$8:$B$17=A343)+ISNUMBER('Test 4 leap year'!$C$8:$C$17)*('Test 4 leap year'!$C$8:$C$17=A343)&gt;0))&gt;0,0,1))</f>
        <v/>
      </c>
      <c r="D343">
        <f>SUM(B$2:B343)</f>
        <v/>
      </c>
      <c r="E343">
        <f>SUM(C$2:C343)</f>
        <v/>
      </c>
    </row>
    <row r="344">
      <c r="A344" s="9">
        <f>IF(ISNUMBER('Test 4 leap year'!$E$4),IF('Test 4 leap year'!$E$4+342&lt;='Test 4 leap year'!$F$4,'Test 4 leap year'!$E$4+342,""),"")</f>
        <v/>
      </c>
      <c r="B344">
        <f>IF(A344="",0,IF(SUMPRODUCT((ISNUMBER('Test 4 leap year'!$B$8:$B$17)+ISNUMBER('Test 4 leap year'!$C$8:$C$17)&gt;0)*(IF(ISNUMBER('Test 4 leap year'!$B$8:$B$17),'Test 4 leap year'!$B$8:$B$17,'Test 4 leap year'!$E$4)&lt;=A344)*(IF(ISNUMBER('Test 4 leap year'!$C$8:$C$17),'Test 4 leap year'!$C$8:$C$17,'Test 4 leap year'!$F$4)&gt;=A344))&gt;0,1,0))</f>
        <v/>
      </c>
      <c r="C344">
        <f>IF(B344=0,0,IF(SUMPRODUCT((ISNUMBER('Test 4 leap year'!$B$8:$B$17)+ISNUMBER('Test 4 leap year'!$C$8:$C$17)&gt;0)*(ISNUMBER('Test 4 leap year'!$B$8:$B$17)*('Test 4 leap year'!$B$8:$B$17=A344)+ISNUMBER('Test 4 leap year'!$C$8:$C$17)*('Test 4 leap year'!$C$8:$C$17=A344)&gt;0))&gt;0,0,1))</f>
        <v/>
      </c>
      <c r="D344">
        <f>SUM(B$2:B344)</f>
        <v/>
      </c>
      <c r="E344">
        <f>SUM(C$2:C344)</f>
        <v/>
      </c>
    </row>
    <row r="345">
      <c r="A345" s="9">
        <f>IF(ISNUMBER('Test 4 leap year'!$E$4),IF('Test 4 leap year'!$E$4+343&lt;='Test 4 leap year'!$F$4,'Test 4 leap year'!$E$4+343,""),"")</f>
        <v/>
      </c>
      <c r="B345">
        <f>IF(A345="",0,IF(SUMPRODUCT((ISNUMBER('Test 4 leap year'!$B$8:$B$17)+ISNUMBER('Test 4 leap year'!$C$8:$C$17)&gt;0)*(IF(ISNUMBER('Test 4 leap year'!$B$8:$B$17),'Test 4 leap year'!$B$8:$B$17,'Test 4 leap year'!$E$4)&lt;=A345)*(IF(ISNUMBER('Test 4 leap year'!$C$8:$C$17),'Test 4 leap year'!$C$8:$C$17,'Test 4 leap year'!$F$4)&gt;=A345))&gt;0,1,0))</f>
        <v/>
      </c>
      <c r="C345">
        <f>IF(B345=0,0,IF(SUMPRODUCT((ISNUMBER('Test 4 leap year'!$B$8:$B$17)+ISNUMBER('Test 4 leap year'!$C$8:$C$17)&gt;0)*(ISNUMBER('Test 4 leap year'!$B$8:$B$17)*('Test 4 leap year'!$B$8:$B$17=A345)+ISNUMBER('Test 4 leap year'!$C$8:$C$17)*('Test 4 leap year'!$C$8:$C$17=A345)&gt;0))&gt;0,0,1))</f>
        <v/>
      </c>
      <c r="D345">
        <f>SUM(B$2:B345)</f>
        <v/>
      </c>
      <c r="E345">
        <f>SUM(C$2:C345)</f>
        <v/>
      </c>
    </row>
    <row r="346">
      <c r="A346" s="9">
        <f>IF(ISNUMBER('Test 4 leap year'!$E$4),IF('Test 4 leap year'!$E$4+344&lt;='Test 4 leap year'!$F$4,'Test 4 leap year'!$E$4+344,""),"")</f>
        <v/>
      </c>
      <c r="B346">
        <f>IF(A346="",0,IF(SUMPRODUCT((ISNUMBER('Test 4 leap year'!$B$8:$B$17)+ISNUMBER('Test 4 leap year'!$C$8:$C$17)&gt;0)*(IF(ISNUMBER('Test 4 leap year'!$B$8:$B$17),'Test 4 leap year'!$B$8:$B$17,'Test 4 leap year'!$E$4)&lt;=A346)*(IF(ISNUMBER('Test 4 leap year'!$C$8:$C$17),'Test 4 leap year'!$C$8:$C$17,'Test 4 leap year'!$F$4)&gt;=A346))&gt;0,1,0))</f>
        <v/>
      </c>
      <c r="C346">
        <f>IF(B346=0,0,IF(SUMPRODUCT((ISNUMBER('Test 4 leap year'!$B$8:$B$17)+ISNUMBER('Test 4 leap year'!$C$8:$C$17)&gt;0)*(ISNUMBER('Test 4 leap year'!$B$8:$B$17)*('Test 4 leap year'!$B$8:$B$17=A346)+ISNUMBER('Test 4 leap year'!$C$8:$C$17)*('Test 4 leap year'!$C$8:$C$17=A346)&gt;0))&gt;0,0,1))</f>
        <v/>
      </c>
      <c r="D346">
        <f>SUM(B$2:B346)</f>
        <v/>
      </c>
      <c r="E346">
        <f>SUM(C$2:C346)</f>
        <v/>
      </c>
    </row>
    <row r="347">
      <c r="A347" s="9">
        <f>IF(ISNUMBER('Test 4 leap year'!$E$4),IF('Test 4 leap year'!$E$4+345&lt;='Test 4 leap year'!$F$4,'Test 4 leap year'!$E$4+345,""),"")</f>
        <v/>
      </c>
      <c r="B347">
        <f>IF(A347="",0,IF(SUMPRODUCT((ISNUMBER('Test 4 leap year'!$B$8:$B$17)+ISNUMBER('Test 4 leap year'!$C$8:$C$17)&gt;0)*(IF(ISNUMBER('Test 4 leap year'!$B$8:$B$17),'Test 4 leap year'!$B$8:$B$17,'Test 4 leap year'!$E$4)&lt;=A347)*(IF(ISNUMBER('Test 4 leap year'!$C$8:$C$17),'Test 4 leap year'!$C$8:$C$17,'Test 4 leap year'!$F$4)&gt;=A347))&gt;0,1,0))</f>
        <v/>
      </c>
      <c r="C347">
        <f>IF(B347=0,0,IF(SUMPRODUCT((ISNUMBER('Test 4 leap year'!$B$8:$B$17)+ISNUMBER('Test 4 leap year'!$C$8:$C$17)&gt;0)*(ISNUMBER('Test 4 leap year'!$B$8:$B$17)*('Test 4 leap year'!$B$8:$B$17=A347)+ISNUMBER('Test 4 leap year'!$C$8:$C$17)*('Test 4 leap year'!$C$8:$C$17=A347)&gt;0))&gt;0,0,1))</f>
        <v/>
      </c>
      <c r="D347">
        <f>SUM(B$2:B347)</f>
        <v/>
      </c>
      <c r="E347">
        <f>SUM(C$2:C347)</f>
        <v/>
      </c>
    </row>
    <row r="348">
      <c r="A348" s="9">
        <f>IF(ISNUMBER('Test 4 leap year'!$E$4),IF('Test 4 leap year'!$E$4+346&lt;='Test 4 leap year'!$F$4,'Test 4 leap year'!$E$4+346,""),"")</f>
        <v/>
      </c>
      <c r="B348">
        <f>IF(A348="",0,IF(SUMPRODUCT((ISNUMBER('Test 4 leap year'!$B$8:$B$17)+ISNUMBER('Test 4 leap year'!$C$8:$C$17)&gt;0)*(IF(ISNUMBER('Test 4 leap year'!$B$8:$B$17),'Test 4 leap year'!$B$8:$B$17,'Test 4 leap year'!$E$4)&lt;=A348)*(IF(ISNUMBER('Test 4 leap year'!$C$8:$C$17),'Test 4 leap year'!$C$8:$C$17,'Test 4 leap year'!$F$4)&gt;=A348))&gt;0,1,0))</f>
        <v/>
      </c>
      <c r="C348">
        <f>IF(B348=0,0,IF(SUMPRODUCT((ISNUMBER('Test 4 leap year'!$B$8:$B$17)+ISNUMBER('Test 4 leap year'!$C$8:$C$17)&gt;0)*(ISNUMBER('Test 4 leap year'!$B$8:$B$17)*('Test 4 leap year'!$B$8:$B$17=A348)+ISNUMBER('Test 4 leap year'!$C$8:$C$17)*('Test 4 leap year'!$C$8:$C$17=A348)&gt;0))&gt;0,0,1))</f>
        <v/>
      </c>
      <c r="D348">
        <f>SUM(B$2:B348)</f>
        <v/>
      </c>
      <c r="E348">
        <f>SUM(C$2:C348)</f>
        <v/>
      </c>
    </row>
    <row r="349">
      <c r="A349" s="9">
        <f>IF(ISNUMBER('Test 4 leap year'!$E$4),IF('Test 4 leap year'!$E$4+347&lt;='Test 4 leap year'!$F$4,'Test 4 leap year'!$E$4+347,""),"")</f>
        <v/>
      </c>
      <c r="B349">
        <f>IF(A349="",0,IF(SUMPRODUCT((ISNUMBER('Test 4 leap year'!$B$8:$B$17)+ISNUMBER('Test 4 leap year'!$C$8:$C$17)&gt;0)*(IF(ISNUMBER('Test 4 leap year'!$B$8:$B$17),'Test 4 leap year'!$B$8:$B$17,'Test 4 leap year'!$E$4)&lt;=A349)*(IF(ISNUMBER('Test 4 leap year'!$C$8:$C$17),'Test 4 leap year'!$C$8:$C$17,'Test 4 leap year'!$F$4)&gt;=A349))&gt;0,1,0))</f>
        <v/>
      </c>
      <c r="C349">
        <f>IF(B349=0,0,IF(SUMPRODUCT((ISNUMBER('Test 4 leap year'!$B$8:$B$17)+ISNUMBER('Test 4 leap year'!$C$8:$C$17)&gt;0)*(ISNUMBER('Test 4 leap year'!$B$8:$B$17)*('Test 4 leap year'!$B$8:$B$17=A349)+ISNUMBER('Test 4 leap year'!$C$8:$C$17)*('Test 4 leap year'!$C$8:$C$17=A349)&gt;0))&gt;0,0,1))</f>
        <v/>
      </c>
      <c r="D349">
        <f>SUM(B$2:B349)</f>
        <v/>
      </c>
      <c r="E349">
        <f>SUM(C$2:C349)</f>
        <v/>
      </c>
    </row>
    <row r="350">
      <c r="A350" s="9">
        <f>IF(ISNUMBER('Test 4 leap year'!$E$4),IF('Test 4 leap year'!$E$4+348&lt;='Test 4 leap year'!$F$4,'Test 4 leap year'!$E$4+348,""),"")</f>
        <v/>
      </c>
      <c r="B350">
        <f>IF(A350="",0,IF(SUMPRODUCT((ISNUMBER('Test 4 leap year'!$B$8:$B$17)+ISNUMBER('Test 4 leap year'!$C$8:$C$17)&gt;0)*(IF(ISNUMBER('Test 4 leap year'!$B$8:$B$17),'Test 4 leap year'!$B$8:$B$17,'Test 4 leap year'!$E$4)&lt;=A350)*(IF(ISNUMBER('Test 4 leap year'!$C$8:$C$17),'Test 4 leap year'!$C$8:$C$17,'Test 4 leap year'!$F$4)&gt;=A350))&gt;0,1,0))</f>
        <v/>
      </c>
      <c r="C350">
        <f>IF(B350=0,0,IF(SUMPRODUCT((ISNUMBER('Test 4 leap year'!$B$8:$B$17)+ISNUMBER('Test 4 leap year'!$C$8:$C$17)&gt;0)*(ISNUMBER('Test 4 leap year'!$B$8:$B$17)*('Test 4 leap year'!$B$8:$B$17=A350)+ISNUMBER('Test 4 leap year'!$C$8:$C$17)*('Test 4 leap year'!$C$8:$C$17=A350)&gt;0))&gt;0,0,1))</f>
        <v/>
      </c>
      <c r="D350">
        <f>SUM(B$2:B350)</f>
        <v/>
      </c>
      <c r="E350">
        <f>SUM(C$2:C350)</f>
        <v/>
      </c>
    </row>
    <row r="351">
      <c r="A351" s="9">
        <f>IF(ISNUMBER('Test 4 leap year'!$E$4),IF('Test 4 leap year'!$E$4+349&lt;='Test 4 leap year'!$F$4,'Test 4 leap year'!$E$4+349,""),"")</f>
        <v/>
      </c>
      <c r="B351">
        <f>IF(A351="",0,IF(SUMPRODUCT((ISNUMBER('Test 4 leap year'!$B$8:$B$17)+ISNUMBER('Test 4 leap year'!$C$8:$C$17)&gt;0)*(IF(ISNUMBER('Test 4 leap year'!$B$8:$B$17),'Test 4 leap year'!$B$8:$B$17,'Test 4 leap year'!$E$4)&lt;=A351)*(IF(ISNUMBER('Test 4 leap year'!$C$8:$C$17),'Test 4 leap year'!$C$8:$C$17,'Test 4 leap year'!$F$4)&gt;=A351))&gt;0,1,0))</f>
        <v/>
      </c>
      <c r="C351">
        <f>IF(B351=0,0,IF(SUMPRODUCT((ISNUMBER('Test 4 leap year'!$B$8:$B$17)+ISNUMBER('Test 4 leap year'!$C$8:$C$17)&gt;0)*(ISNUMBER('Test 4 leap year'!$B$8:$B$17)*('Test 4 leap year'!$B$8:$B$17=A351)+ISNUMBER('Test 4 leap year'!$C$8:$C$17)*('Test 4 leap year'!$C$8:$C$17=A351)&gt;0))&gt;0,0,1))</f>
        <v/>
      </c>
      <c r="D351">
        <f>SUM(B$2:B351)</f>
        <v/>
      </c>
      <c r="E351">
        <f>SUM(C$2:C351)</f>
        <v/>
      </c>
    </row>
    <row r="352">
      <c r="A352" s="9">
        <f>IF(ISNUMBER('Test 4 leap year'!$E$4),IF('Test 4 leap year'!$E$4+350&lt;='Test 4 leap year'!$F$4,'Test 4 leap year'!$E$4+350,""),"")</f>
        <v/>
      </c>
      <c r="B352">
        <f>IF(A352="",0,IF(SUMPRODUCT((ISNUMBER('Test 4 leap year'!$B$8:$B$17)+ISNUMBER('Test 4 leap year'!$C$8:$C$17)&gt;0)*(IF(ISNUMBER('Test 4 leap year'!$B$8:$B$17),'Test 4 leap year'!$B$8:$B$17,'Test 4 leap year'!$E$4)&lt;=A352)*(IF(ISNUMBER('Test 4 leap year'!$C$8:$C$17),'Test 4 leap year'!$C$8:$C$17,'Test 4 leap year'!$F$4)&gt;=A352))&gt;0,1,0))</f>
        <v/>
      </c>
      <c r="C352">
        <f>IF(B352=0,0,IF(SUMPRODUCT((ISNUMBER('Test 4 leap year'!$B$8:$B$17)+ISNUMBER('Test 4 leap year'!$C$8:$C$17)&gt;0)*(ISNUMBER('Test 4 leap year'!$B$8:$B$17)*('Test 4 leap year'!$B$8:$B$17=A352)+ISNUMBER('Test 4 leap year'!$C$8:$C$17)*('Test 4 leap year'!$C$8:$C$17=A352)&gt;0))&gt;0,0,1))</f>
        <v/>
      </c>
      <c r="D352">
        <f>SUM(B$2:B352)</f>
        <v/>
      </c>
      <c r="E352">
        <f>SUM(C$2:C352)</f>
        <v/>
      </c>
    </row>
    <row r="353">
      <c r="A353" s="9">
        <f>IF(ISNUMBER('Test 4 leap year'!$E$4),IF('Test 4 leap year'!$E$4+351&lt;='Test 4 leap year'!$F$4,'Test 4 leap year'!$E$4+351,""),"")</f>
        <v/>
      </c>
      <c r="B353">
        <f>IF(A353="",0,IF(SUMPRODUCT((ISNUMBER('Test 4 leap year'!$B$8:$B$17)+ISNUMBER('Test 4 leap year'!$C$8:$C$17)&gt;0)*(IF(ISNUMBER('Test 4 leap year'!$B$8:$B$17),'Test 4 leap year'!$B$8:$B$17,'Test 4 leap year'!$E$4)&lt;=A353)*(IF(ISNUMBER('Test 4 leap year'!$C$8:$C$17),'Test 4 leap year'!$C$8:$C$17,'Test 4 leap year'!$F$4)&gt;=A353))&gt;0,1,0))</f>
        <v/>
      </c>
      <c r="C353">
        <f>IF(B353=0,0,IF(SUMPRODUCT((ISNUMBER('Test 4 leap year'!$B$8:$B$17)+ISNUMBER('Test 4 leap year'!$C$8:$C$17)&gt;0)*(ISNUMBER('Test 4 leap year'!$B$8:$B$17)*('Test 4 leap year'!$B$8:$B$17=A353)+ISNUMBER('Test 4 leap year'!$C$8:$C$17)*('Test 4 leap year'!$C$8:$C$17=A353)&gt;0))&gt;0,0,1))</f>
        <v/>
      </c>
      <c r="D353">
        <f>SUM(B$2:B353)</f>
        <v/>
      </c>
      <c r="E353">
        <f>SUM(C$2:C353)</f>
        <v/>
      </c>
    </row>
    <row r="354">
      <c r="A354" s="9">
        <f>IF(ISNUMBER('Test 4 leap year'!$E$4),IF('Test 4 leap year'!$E$4+352&lt;='Test 4 leap year'!$F$4,'Test 4 leap year'!$E$4+352,""),"")</f>
        <v/>
      </c>
      <c r="B354">
        <f>IF(A354="",0,IF(SUMPRODUCT((ISNUMBER('Test 4 leap year'!$B$8:$B$17)+ISNUMBER('Test 4 leap year'!$C$8:$C$17)&gt;0)*(IF(ISNUMBER('Test 4 leap year'!$B$8:$B$17),'Test 4 leap year'!$B$8:$B$17,'Test 4 leap year'!$E$4)&lt;=A354)*(IF(ISNUMBER('Test 4 leap year'!$C$8:$C$17),'Test 4 leap year'!$C$8:$C$17,'Test 4 leap year'!$F$4)&gt;=A354))&gt;0,1,0))</f>
        <v/>
      </c>
      <c r="C354">
        <f>IF(B354=0,0,IF(SUMPRODUCT((ISNUMBER('Test 4 leap year'!$B$8:$B$17)+ISNUMBER('Test 4 leap year'!$C$8:$C$17)&gt;0)*(ISNUMBER('Test 4 leap year'!$B$8:$B$17)*('Test 4 leap year'!$B$8:$B$17=A354)+ISNUMBER('Test 4 leap year'!$C$8:$C$17)*('Test 4 leap year'!$C$8:$C$17=A354)&gt;0))&gt;0,0,1))</f>
        <v/>
      </c>
      <c r="D354">
        <f>SUM(B$2:B354)</f>
        <v/>
      </c>
      <c r="E354">
        <f>SUM(C$2:C354)</f>
        <v/>
      </c>
    </row>
    <row r="355">
      <c r="A355" s="9">
        <f>IF(ISNUMBER('Test 4 leap year'!$E$4),IF('Test 4 leap year'!$E$4+353&lt;='Test 4 leap year'!$F$4,'Test 4 leap year'!$E$4+353,""),"")</f>
        <v/>
      </c>
      <c r="B355">
        <f>IF(A355="",0,IF(SUMPRODUCT((ISNUMBER('Test 4 leap year'!$B$8:$B$17)+ISNUMBER('Test 4 leap year'!$C$8:$C$17)&gt;0)*(IF(ISNUMBER('Test 4 leap year'!$B$8:$B$17),'Test 4 leap year'!$B$8:$B$17,'Test 4 leap year'!$E$4)&lt;=A355)*(IF(ISNUMBER('Test 4 leap year'!$C$8:$C$17),'Test 4 leap year'!$C$8:$C$17,'Test 4 leap year'!$F$4)&gt;=A355))&gt;0,1,0))</f>
        <v/>
      </c>
      <c r="C355">
        <f>IF(B355=0,0,IF(SUMPRODUCT((ISNUMBER('Test 4 leap year'!$B$8:$B$17)+ISNUMBER('Test 4 leap year'!$C$8:$C$17)&gt;0)*(ISNUMBER('Test 4 leap year'!$B$8:$B$17)*('Test 4 leap year'!$B$8:$B$17=A355)+ISNUMBER('Test 4 leap year'!$C$8:$C$17)*('Test 4 leap year'!$C$8:$C$17=A355)&gt;0))&gt;0,0,1))</f>
        <v/>
      </c>
      <c r="D355">
        <f>SUM(B$2:B355)</f>
        <v/>
      </c>
      <c r="E355">
        <f>SUM(C$2:C355)</f>
        <v/>
      </c>
    </row>
    <row r="356">
      <c r="A356" s="9">
        <f>IF(ISNUMBER('Test 4 leap year'!$E$4),IF('Test 4 leap year'!$E$4+354&lt;='Test 4 leap year'!$F$4,'Test 4 leap year'!$E$4+354,""),"")</f>
        <v/>
      </c>
      <c r="B356">
        <f>IF(A356="",0,IF(SUMPRODUCT((ISNUMBER('Test 4 leap year'!$B$8:$B$17)+ISNUMBER('Test 4 leap year'!$C$8:$C$17)&gt;0)*(IF(ISNUMBER('Test 4 leap year'!$B$8:$B$17),'Test 4 leap year'!$B$8:$B$17,'Test 4 leap year'!$E$4)&lt;=A356)*(IF(ISNUMBER('Test 4 leap year'!$C$8:$C$17),'Test 4 leap year'!$C$8:$C$17,'Test 4 leap year'!$F$4)&gt;=A356))&gt;0,1,0))</f>
        <v/>
      </c>
      <c r="C356">
        <f>IF(B356=0,0,IF(SUMPRODUCT((ISNUMBER('Test 4 leap year'!$B$8:$B$17)+ISNUMBER('Test 4 leap year'!$C$8:$C$17)&gt;0)*(ISNUMBER('Test 4 leap year'!$B$8:$B$17)*('Test 4 leap year'!$B$8:$B$17=A356)+ISNUMBER('Test 4 leap year'!$C$8:$C$17)*('Test 4 leap year'!$C$8:$C$17=A356)&gt;0))&gt;0,0,1))</f>
        <v/>
      </c>
      <c r="D356">
        <f>SUM(B$2:B356)</f>
        <v/>
      </c>
      <c r="E356">
        <f>SUM(C$2:C356)</f>
        <v/>
      </c>
    </row>
    <row r="357">
      <c r="A357" s="9">
        <f>IF(ISNUMBER('Test 4 leap year'!$E$4),IF('Test 4 leap year'!$E$4+355&lt;='Test 4 leap year'!$F$4,'Test 4 leap year'!$E$4+355,""),"")</f>
        <v/>
      </c>
      <c r="B357">
        <f>IF(A357="",0,IF(SUMPRODUCT((ISNUMBER('Test 4 leap year'!$B$8:$B$17)+ISNUMBER('Test 4 leap year'!$C$8:$C$17)&gt;0)*(IF(ISNUMBER('Test 4 leap year'!$B$8:$B$17),'Test 4 leap year'!$B$8:$B$17,'Test 4 leap year'!$E$4)&lt;=A357)*(IF(ISNUMBER('Test 4 leap year'!$C$8:$C$17),'Test 4 leap year'!$C$8:$C$17,'Test 4 leap year'!$F$4)&gt;=A357))&gt;0,1,0))</f>
        <v/>
      </c>
      <c r="C357">
        <f>IF(B357=0,0,IF(SUMPRODUCT((ISNUMBER('Test 4 leap year'!$B$8:$B$17)+ISNUMBER('Test 4 leap year'!$C$8:$C$17)&gt;0)*(ISNUMBER('Test 4 leap year'!$B$8:$B$17)*('Test 4 leap year'!$B$8:$B$17=A357)+ISNUMBER('Test 4 leap year'!$C$8:$C$17)*('Test 4 leap year'!$C$8:$C$17=A357)&gt;0))&gt;0,0,1))</f>
        <v/>
      </c>
      <c r="D357">
        <f>SUM(B$2:B357)</f>
        <v/>
      </c>
      <c r="E357">
        <f>SUM(C$2:C357)</f>
        <v/>
      </c>
    </row>
    <row r="358">
      <c r="A358" s="9">
        <f>IF(ISNUMBER('Test 4 leap year'!$E$4),IF('Test 4 leap year'!$E$4+356&lt;='Test 4 leap year'!$F$4,'Test 4 leap year'!$E$4+356,""),"")</f>
        <v/>
      </c>
      <c r="B358">
        <f>IF(A358="",0,IF(SUMPRODUCT((ISNUMBER('Test 4 leap year'!$B$8:$B$17)+ISNUMBER('Test 4 leap year'!$C$8:$C$17)&gt;0)*(IF(ISNUMBER('Test 4 leap year'!$B$8:$B$17),'Test 4 leap year'!$B$8:$B$17,'Test 4 leap year'!$E$4)&lt;=A358)*(IF(ISNUMBER('Test 4 leap year'!$C$8:$C$17),'Test 4 leap year'!$C$8:$C$17,'Test 4 leap year'!$F$4)&gt;=A358))&gt;0,1,0))</f>
        <v/>
      </c>
      <c r="C358">
        <f>IF(B358=0,0,IF(SUMPRODUCT((ISNUMBER('Test 4 leap year'!$B$8:$B$17)+ISNUMBER('Test 4 leap year'!$C$8:$C$17)&gt;0)*(ISNUMBER('Test 4 leap year'!$B$8:$B$17)*('Test 4 leap year'!$B$8:$B$17=A358)+ISNUMBER('Test 4 leap year'!$C$8:$C$17)*('Test 4 leap year'!$C$8:$C$17=A358)&gt;0))&gt;0,0,1))</f>
        <v/>
      </c>
      <c r="D358">
        <f>SUM(B$2:B358)</f>
        <v/>
      </c>
      <c r="E358">
        <f>SUM(C$2:C358)</f>
        <v/>
      </c>
    </row>
    <row r="359">
      <c r="A359" s="9">
        <f>IF(ISNUMBER('Test 4 leap year'!$E$4),IF('Test 4 leap year'!$E$4+357&lt;='Test 4 leap year'!$F$4,'Test 4 leap year'!$E$4+357,""),"")</f>
        <v/>
      </c>
      <c r="B359">
        <f>IF(A359="",0,IF(SUMPRODUCT((ISNUMBER('Test 4 leap year'!$B$8:$B$17)+ISNUMBER('Test 4 leap year'!$C$8:$C$17)&gt;0)*(IF(ISNUMBER('Test 4 leap year'!$B$8:$B$17),'Test 4 leap year'!$B$8:$B$17,'Test 4 leap year'!$E$4)&lt;=A359)*(IF(ISNUMBER('Test 4 leap year'!$C$8:$C$17),'Test 4 leap year'!$C$8:$C$17,'Test 4 leap year'!$F$4)&gt;=A359))&gt;0,1,0))</f>
        <v/>
      </c>
      <c r="C359">
        <f>IF(B359=0,0,IF(SUMPRODUCT((ISNUMBER('Test 4 leap year'!$B$8:$B$17)+ISNUMBER('Test 4 leap year'!$C$8:$C$17)&gt;0)*(ISNUMBER('Test 4 leap year'!$B$8:$B$17)*('Test 4 leap year'!$B$8:$B$17=A359)+ISNUMBER('Test 4 leap year'!$C$8:$C$17)*('Test 4 leap year'!$C$8:$C$17=A359)&gt;0))&gt;0,0,1))</f>
        <v/>
      </c>
      <c r="D359">
        <f>SUM(B$2:B359)</f>
        <v/>
      </c>
      <c r="E359">
        <f>SUM(C$2:C359)</f>
        <v/>
      </c>
    </row>
    <row r="360">
      <c r="A360" s="9">
        <f>IF(ISNUMBER('Test 4 leap year'!$E$4),IF('Test 4 leap year'!$E$4+358&lt;='Test 4 leap year'!$F$4,'Test 4 leap year'!$E$4+358,""),"")</f>
        <v/>
      </c>
      <c r="B360">
        <f>IF(A360="",0,IF(SUMPRODUCT((ISNUMBER('Test 4 leap year'!$B$8:$B$17)+ISNUMBER('Test 4 leap year'!$C$8:$C$17)&gt;0)*(IF(ISNUMBER('Test 4 leap year'!$B$8:$B$17),'Test 4 leap year'!$B$8:$B$17,'Test 4 leap year'!$E$4)&lt;=A360)*(IF(ISNUMBER('Test 4 leap year'!$C$8:$C$17),'Test 4 leap year'!$C$8:$C$17,'Test 4 leap year'!$F$4)&gt;=A360))&gt;0,1,0))</f>
        <v/>
      </c>
      <c r="C360">
        <f>IF(B360=0,0,IF(SUMPRODUCT((ISNUMBER('Test 4 leap year'!$B$8:$B$17)+ISNUMBER('Test 4 leap year'!$C$8:$C$17)&gt;0)*(ISNUMBER('Test 4 leap year'!$B$8:$B$17)*('Test 4 leap year'!$B$8:$B$17=A360)+ISNUMBER('Test 4 leap year'!$C$8:$C$17)*('Test 4 leap year'!$C$8:$C$17=A360)&gt;0))&gt;0,0,1))</f>
        <v/>
      </c>
      <c r="D360">
        <f>SUM(B$2:B360)</f>
        <v/>
      </c>
      <c r="E360">
        <f>SUM(C$2:C360)</f>
        <v/>
      </c>
    </row>
    <row r="361">
      <c r="A361" s="9">
        <f>IF(ISNUMBER('Test 4 leap year'!$E$4),IF('Test 4 leap year'!$E$4+359&lt;='Test 4 leap year'!$F$4,'Test 4 leap year'!$E$4+359,""),"")</f>
        <v/>
      </c>
      <c r="B361">
        <f>IF(A361="",0,IF(SUMPRODUCT((ISNUMBER('Test 4 leap year'!$B$8:$B$17)+ISNUMBER('Test 4 leap year'!$C$8:$C$17)&gt;0)*(IF(ISNUMBER('Test 4 leap year'!$B$8:$B$17),'Test 4 leap year'!$B$8:$B$17,'Test 4 leap year'!$E$4)&lt;=A361)*(IF(ISNUMBER('Test 4 leap year'!$C$8:$C$17),'Test 4 leap year'!$C$8:$C$17,'Test 4 leap year'!$F$4)&gt;=A361))&gt;0,1,0))</f>
        <v/>
      </c>
      <c r="C361">
        <f>IF(B361=0,0,IF(SUMPRODUCT((ISNUMBER('Test 4 leap year'!$B$8:$B$17)+ISNUMBER('Test 4 leap year'!$C$8:$C$17)&gt;0)*(ISNUMBER('Test 4 leap year'!$B$8:$B$17)*('Test 4 leap year'!$B$8:$B$17=A361)+ISNUMBER('Test 4 leap year'!$C$8:$C$17)*('Test 4 leap year'!$C$8:$C$17=A361)&gt;0))&gt;0,0,1))</f>
        <v/>
      </c>
      <c r="D361">
        <f>SUM(B$2:B361)</f>
        <v/>
      </c>
      <c r="E361">
        <f>SUM(C$2:C361)</f>
        <v/>
      </c>
    </row>
    <row r="362">
      <c r="A362" s="9">
        <f>IF(ISNUMBER('Test 4 leap year'!$E$4),IF('Test 4 leap year'!$E$4+360&lt;='Test 4 leap year'!$F$4,'Test 4 leap year'!$E$4+360,""),"")</f>
        <v/>
      </c>
      <c r="B362">
        <f>IF(A362="",0,IF(SUMPRODUCT((ISNUMBER('Test 4 leap year'!$B$8:$B$17)+ISNUMBER('Test 4 leap year'!$C$8:$C$17)&gt;0)*(IF(ISNUMBER('Test 4 leap year'!$B$8:$B$17),'Test 4 leap year'!$B$8:$B$17,'Test 4 leap year'!$E$4)&lt;=A362)*(IF(ISNUMBER('Test 4 leap year'!$C$8:$C$17),'Test 4 leap year'!$C$8:$C$17,'Test 4 leap year'!$F$4)&gt;=A362))&gt;0,1,0))</f>
        <v/>
      </c>
      <c r="C362">
        <f>IF(B362=0,0,IF(SUMPRODUCT((ISNUMBER('Test 4 leap year'!$B$8:$B$17)+ISNUMBER('Test 4 leap year'!$C$8:$C$17)&gt;0)*(ISNUMBER('Test 4 leap year'!$B$8:$B$17)*('Test 4 leap year'!$B$8:$B$17=A362)+ISNUMBER('Test 4 leap year'!$C$8:$C$17)*('Test 4 leap year'!$C$8:$C$17=A362)&gt;0))&gt;0,0,1))</f>
        <v/>
      </c>
      <c r="D362">
        <f>SUM(B$2:B362)</f>
        <v/>
      </c>
      <c r="E362">
        <f>SUM(C$2:C362)</f>
        <v/>
      </c>
    </row>
    <row r="363">
      <c r="A363" s="9">
        <f>IF(ISNUMBER('Test 4 leap year'!$E$4),IF('Test 4 leap year'!$E$4+361&lt;='Test 4 leap year'!$F$4,'Test 4 leap year'!$E$4+361,""),"")</f>
        <v/>
      </c>
      <c r="B363">
        <f>IF(A363="",0,IF(SUMPRODUCT((ISNUMBER('Test 4 leap year'!$B$8:$B$17)+ISNUMBER('Test 4 leap year'!$C$8:$C$17)&gt;0)*(IF(ISNUMBER('Test 4 leap year'!$B$8:$B$17),'Test 4 leap year'!$B$8:$B$17,'Test 4 leap year'!$E$4)&lt;=A363)*(IF(ISNUMBER('Test 4 leap year'!$C$8:$C$17),'Test 4 leap year'!$C$8:$C$17,'Test 4 leap year'!$F$4)&gt;=A363))&gt;0,1,0))</f>
        <v/>
      </c>
      <c r="C363">
        <f>IF(B363=0,0,IF(SUMPRODUCT((ISNUMBER('Test 4 leap year'!$B$8:$B$17)+ISNUMBER('Test 4 leap year'!$C$8:$C$17)&gt;0)*(ISNUMBER('Test 4 leap year'!$B$8:$B$17)*('Test 4 leap year'!$B$8:$B$17=A363)+ISNUMBER('Test 4 leap year'!$C$8:$C$17)*('Test 4 leap year'!$C$8:$C$17=A363)&gt;0))&gt;0,0,1))</f>
        <v/>
      </c>
      <c r="D363">
        <f>SUM(B$2:B363)</f>
        <v/>
      </c>
      <c r="E363">
        <f>SUM(C$2:C363)</f>
        <v/>
      </c>
    </row>
    <row r="364">
      <c r="A364" s="9">
        <f>IF(ISNUMBER('Test 4 leap year'!$E$4),IF('Test 4 leap year'!$E$4+362&lt;='Test 4 leap year'!$F$4,'Test 4 leap year'!$E$4+362,""),"")</f>
        <v/>
      </c>
      <c r="B364">
        <f>IF(A364="",0,IF(SUMPRODUCT((ISNUMBER('Test 4 leap year'!$B$8:$B$17)+ISNUMBER('Test 4 leap year'!$C$8:$C$17)&gt;0)*(IF(ISNUMBER('Test 4 leap year'!$B$8:$B$17),'Test 4 leap year'!$B$8:$B$17,'Test 4 leap year'!$E$4)&lt;=A364)*(IF(ISNUMBER('Test 4 leap year'!$C$8:$C$17),'Test 4 leap year'!$C$8:$C$17,'Test 4 leap year'!$F$4)&gt;=A364))&gt;0,1,0))</f>
        <v/>
      </c>
      <c r="C364">
        <f>IF(B364=0,0,IF(SUMPRODUCT((ISNUMBER('Test 4 leap year'!$B$8:$B$17)+ISNUMBER('Test 4 leap year'!$C$8:$C$17)&gt;0)*(ISNUMBER('Test 4 leap year'!$B$8:$B$17)*('Test 4 leap year'!$B$8:$B$17=A364)+ISNUMBER('Test 4 leap year'!$C$8:$C$17)*('Test 4 leap year'!$C$8:$C$17=A364)&gt;0))&gt;0,0,1))</f>
        <v/>
      </c>
      <c r="D364">
        <f>SUM(B$2:B364)</f>
        <v/>
      </c>
      <c r="E364">
        <f>SUM(C$2:C364)</f>
        <v/>
      </c>
    </row>
    <row r="365">
      <c r="A365" s="9">
        <f>IF(ISNUMBER('Test 4 leap year'!$E$4),IF('Test 4 leap year'!$E$4+363&lt;='Test 4 leap year'!$F$4,'Test 4 leap year'!$E$4+363,""),"")</f>
        <v/>
      </c>
      <c r="B365">
        <f>IF(A365="",0,IF(SUMPRODUCT((ISNUMBER('Test 4 leap year'!$B$8:$B$17)+ISNUMBER('Test 4 leap year'!$C$8:$C$17)&gt;0)*(IF(ISNUMBER('Test 4 leap year'!$B$8:$B$17),'Test 4 leap year'!$B$8:$B$17,'Test 4 leap year'!$E$4)&lt;=A365)*(IF(ISNUMBER('Test 4 leap year'!$C$8:$C$17),'Test 4 leap year'!$C$8:$C$17,'Test 4 leap year'!$F$4)&gt;=A365))&gt;0,1,0))</f>
        <v/>
      </c>
      <c r="C365">
        <f>IF(B365=0,0,IF(SUMPRODUCT((ISNUMBER('Test 4 leap year'!$B$8:$B$17)+ISNUMBER('Test 4 leap year'!$C$8:$C$17)&gt;0)*(ISNUMBER('Test 4 leap year'!$B$8:$B$17)*('Test 4 leap year'!$B$8:$B$17=A365)+ISNUMBER('Test 4 leap year'!$C$8:$C$17)*('Test 4 leap year'!$C$8:$C$17=A365)&gt;0))&gt;0,0,1))</f>
        <v/>
      </c>
      <c r="D365">
        <f>SUM(B$2:B365)</f>
        <v/>
      </c>
      <c r="E365">
        <f>SUM(C$2:C365)</f>
        <v/>
      </c>
    </row>
    <row r="366">
      <c r="A366" s="9">
        <f>IF(ISNUMBER('Test 4 leap year'!$E$4),IF('Test 4 leap year'!$E$4+364&lt;='Test 4 leap year'!$F$4,'Test 4 leap year'!$E$4+364,""),"")</f>
        <v/>
      </c>
      <c r="B366">
        <f>IF(A366="",0,IF(SUMPRODUCT((ISNUMBER('Test 4 leap year'!$B$8:$B$17)+ISNUMBER('Test 4 leap year'!$C$8:$C$17)&gt;0)*(IF(ISNUMBER('Test 4 leap year'!$B$8:$B$17),'Test 4 leap year'!$B$8:$B$17,'Test 4 leap year'!$E$4)&lt;=A366)*(IF(ISNUMBER('Test 4 leap year'!$C$8:$C$17),'Test 4 leap year'!$C$8:$C$17,'Test 4 leap year'!$F$4)&gt;=A366))&gt;0,1,0))</f>
        <v/>
      </c>
      <c r="C366">
        <f>IF(B366=0,0,IF(SUMPRODUCT((ISNUMBER('Test 4 leap year'!$B$8:$B$17)+ISNUMBER('Test 4 leap year'!$C$8:$C$17)&gt;0)*(ISNUMBER('Test 4 leap year'!$B$8:$B$17)*('Test 4 leap year'!$B$8:$B$17=A366)+ISNUMBER('Test 4 leap year'!$C$8:$C$17)*('Test 4 leap year'!$C$8:$C$17=A366)&gt;0))&gt;0,0,1))</f>
        <v/>
      </c>
      <c r="D366">
        <f>SUM(B$2:B366)</f>
        <v/>
      </c>
      <c r="E366">
        <f>SUM(C$2:C366)</f>
        <v/>
      </c>
    </row>
    <row r="367">
      <c r="A367" s="9">
        <f>IF(ISNUMBER('Test 4 leap year'!$E$4),IF('Test 4 leap year'!$E$4+365&lt;='Test 4 leap year'!$F$4,'Test 4 leap year'!$E$4+365,""),"")</f>
        <v/>
      </c>
      <c r="B367">
        <f>IF(A367="",0,IF(SUMPRODUCT((ISNUMBER('Test 4 leap year'!$B$8:$B$17)+ISNUMBER('Test 4 leap year'!$C$8:$C$17)&gt;0)*(IF(ISNUMBER('Test 4 leap year'!$B$8:$B$17),'Test 4 leap year'!$B$8:$B$17,'Test 4 leap year'!$E$4)&lt;=A367)*(IF(ISNUMBER('Test 4 leap year'!$C$8:$C$17),'Test 4 leap year'!$C$8:$C$17,'Test 4 leap year'!$F$4)&gt;=A367))&gt;0,1,0))</f>
        <v/>
      </c>
      <c r="C367">
        <f>IF(B367=0,0,IF(SUMPRODUCT((ISNUMBER('Test 4 leap year'!$B$8:$B$17)+ISNUMBER('Test 4 leap year'!$C$8:$C$17)&gt;0)*(ISNUMBER('Test 4 leap year'!$B$8:$B$17)*('Test 4 leap year'!$B$8:$B$17=A367)+ISNUMBER('Test 4 leap year'!$C$8:$C$17)*('Test 4 leap year'!$C$8:$C$17=A367)&gt;0))&gt;0,0,1))</f>
        <v/>
      </c>
      <c r="D367">
        <f>SUM(B$2:B367)</f>
        <v/>
      </c>
      <c r="E367">
        <f>SUM(C$2:C367)</f>
        <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5 straddles 31 Mar</t>
        </is>
      </c>
    </row>
    <row r="2">
      <c r="A2" s="6" t="inlineStr">
        <is>
          <t>Type only in the yellow cells. Dates as DD/MM/YYYY.</t>
        </is>
      </c>
    </row>
    <row r="3">
      <c r="E3" t="inlineStr">
        <is>
          <t>Helper</t>
        </is>
      </c>
    </row>
    <row r="4">
      <c r="A4" s="7" t="inlineStr">
        <is>
          <t>Tax year starts in (e.g. 2026 for 2026-27)</t>
        </is>
      </c>
      <c r="B4" s="8" t="n">
        <v>2026</v>
      </c>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v>46101</v>
      </c>
      <c r="C8" s="12" t="n">
        <v>46122</v>
      </c>
      <c r="D8">
        <f>IF(AND(OR(ISNUMBER(B8),ISNUMBER(C8)),ISNUMBER($B$4)),MAX(0,MIN(IF(ISNUMBER(C8),C8,$F$4),$F$4)-MAX(IF(ISNUMBER(B8),B8,$E$4),$E$4)+1),"")</f>
        <v/>
      </c>
      <c r="E8">
        <f>IF(D8="","",MAX(0,D8-IF(AND(ISNUMBER(B8),B8&gt;=$E$4,B8&lt;=$F$4),1,0)-IF(AND(ISNUMBER(C8),C8&gt;=$E$4,C8&lt;=$F$4,N(C8)&lt;&gt;N(B8)),1,0)))</f>
        <v/>
      </c>
    </row>
    <row r="9">
      <c r="A9" s="7" t="inlineStr">
        <is>
          <t>Stay 2</t>
        </is>
      </c>
      <c r="B9" s="12" t="n">
        <v>46174</v>
      </c>
      <c r="C9" s="12" t="n">
        <v>46203</v>
      </c>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IF(COUNT(D8:D17)=0,"",SUM('Cal5'!B:B))</f>
        <v/>
      </c>
      <c r="E19" s="7">
        <f>IF(COUNT(E8:E17)=0,"",SUM('Cal5'!C:C))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v>0</v>
      </c>
    </row>
    <row r="23">
      <c r="A23" t="inlineStr">
        <is>
          <t>Tax year −2</t>
        </is>
      </c>
      <c r="B23" s="8" t="n">
        <v>0</v>
      </c>
    </row>
    <row r="24">
      <c r="A24" t="inlineStr">
        <is>
          <t>Tax year −3</t>
        </is>
      </c>
      <c r="B24" s="8" t="n">
        <v>0</v>
      </c>
    </row>
    <row r="25">
      <c r="A25" t="inlineStr">
        <is>
          <t>Tax year −4</t>
        </is>
      </c>
      <c r="B25" s="8" t="n">
        <v>0</v>
      </c>
    </row>
    <row r="26">
      <c r="A26" s="7" t="inlineStr">
        <is>
          <t>Total, four previous years</t>
        </is>
      </c>
      <c r="B26">
        <f>IF(COUNT(B22:B25)=0,"",SUM(B22:B25))</f>
        <v/>
      </c>
    </row>
    <row r="28">
      <c r="A28" s="7" t="inlineStr">
        <is>
          <t>Indian citizen who left India this year for a job abroad?</t>
        </is>
      </c>
      <c r="B28" s="8" t="inlineStr">
        <is>
          <t>No</t>
        </is>
      </c>
    </row>
    <row r="29">
      <c r="A29" s="7" t="inlineStr">
        <is>
          <t>Indian citizen or person of Indian origin living abroad, visiting India this year?</t>
        </is>
      </c>
      <c r="B29" s="8" t="inlineStr">
        <is>
          <t>No</t>
        </is>
      </c>
    </row>
    <row r="30">
      <c r="A30" s="7" t="inlineStr">
        <is>
          <t>Indian income above ₹15 lakh this year (not counting foreign income)?</t>
        </is>
      </c>
      <c r="B30" s="8" t="inlineStr">
        <is>
          <t>No</t>
        </is>
      </c>
    </row>
    <row r="31">
      <c r="A31" s="7" t="inlineStr">
        <is>
          <t>European country you moved to (blank if not moving)</t>
        </is>
      </c>
      <c r="B31" s="8" t="n"/>
    </row>
    <row r="32">
      <c r="A32" s="7" t="inlineStr">
        <is>
          <t>Day you arrived there</t>
        </is>
      </c>
      <c r="B32" s="12" t="n"/>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IF(D19="","",IFERROR(INDEX('Cal5'!A2:A367,MATCH(182,'Cal5'!D2:D367,0)),"Not reached"))</f>
        <v/>
      </c>
    </row>
    <row r="39">
      <c r="A39" t="inlineStr">
        <is>
          <t>Date you reached 182 days, travel days not counted</t>
        </is>
      </c>
      <c r="B39" s="13">
        <f>IF(D19="","",IFERROR(INDEX('Cal5'!A2:A367,MATCH(182,'Cal5'!E2:E367,0)),"Not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5 straddles 31 Mar'!$E$4),IF('Test 5 straddles 31 Mar'!$E$4+0&lt;='Test 5 straddles 31 Mar'!$F$4,'Test 5 straddles 31 Mar'!$E$4+0,""),"")</f>
        <v/>
      </c>
      <c r="B2">
        <f>IF(A2="",0,IF(SUMPRODUCT((ISNUMBER('Test 5 straddles 31 Mar'!$B$8:$B$17)+ISNUMBER('Test 5 straddles 31 Mar'!$C$8:$C$17)&gt;0)*(IF(ISNUMBER('Test 5 straddles 31 Mar'!$B$8:$B$17),'Test 5 straddles 31 Mar'!$B$8:$B$17,'Test 5 straddles 31 Mar'!$E$4)&lt;=A2)*(IF(ISNUMBER('Test 5 straddles 31 Mar'!$C$8:$C$17),'Test 5 straddles 31 Mar'!$C$8:$C$17,'Test 5 straddles 31 Mar'!$F$4)&gt;=A2))&gt;0,1,0))</f>
        <v/>
      </c>
      <c r="C2">
        <f>IF(B2=0,0,IF(SUMPRODUCT((ISNUMBER('Test 5 straddles 31 Mar'!$B$8:$B$17)+ISNUMBER('Test 5 straddles 31 Mar'!$C$8:$C$17)&gt;0)*(ISNUMBER('Test 5 straddles 31 Mar'!$B$8:$B$17)*('Test 5 straddles 31 Mar'!$B$8:$B$17=A2)+ISNUMBER('Test 5 straddles 31 Mar'!$C$8:$C$17)*('Test 5 straddles 31 Mar'!$C$8:$C$17=A2)&gt;0))&gt;0,0,1))</f>
        <v/>
      </c>
      <c r="D2">
        <f>SUM(B$2:B2)</f>
        <v/>
      </c>
      <c r="E2">
        <f>SUM(C$2:C2)</f>
        <v/>
      </c>
    </row>
    <row r="3">
      <c r="A3" s="9">
        <f>IF(ISNUMBER('Test 5 straddles 31 Mar'!$E$4),IF('Test 5 straddles 31 Mar'!$E$4+1&lt;='Test 5 straddles 31 Mar'!$F$4,'Test 5 straddles 31 Mar'!$E$4+1,""),"")</f>
        <v/>
      </c>
      <c r="B3">
        <f>IF(A3="",0,IF(SUMPRODUCT((ISNUMBER('Test 5 straddles 31 Mar'!$B$8:$B$17)+ISNUMBER('Test 5 straddles 31 Mar'!$C$8:$C$17)&gt;0)*(IF(ISNUMBER('Test 5 straddles 31 Mar'!$B$8:$B$17),'Test 5 straddles 31 Mar'!$B$8:$B$17,'Test 5 straddles 31 Mar'!$E$4)&lt;=A3)*(IF(ISNUMBER('Test 5 straddles 31 Mar'!$C$8:$C$17),'Test 5 straddles 31 Mar'!$C$8:$C$17,'Test 5 straddles 31 Mar'!$F$4)&gt;=A3))&gt;0,1,0))</f>
        <v/>
      </c>
      <c r="C3">
        <f>IF(B3=0,0,IF(SUMPRODUCT((ISNUMBER('Test 5 straddles 31 Mar'!$B$8:$B$17)+ISNUMBER('Test 5 straddles 31 Mar'!$C$8:$C$17)&gt;0)*(ISNUMBER('Test 5 straddles 31 Mar'!$B$8:$B$17)*('Test 5 straddles 31 Mar'!$B$8:$B$17=A3)+ISNUMBER('Test 5 straddles 31 Mar'!$C$8:$C$17)*('Test 5 straddles 31 Mar'!$C$8:$C$17=A3)&gt;0))&gt;0,0,1))</f>
        <v/>
      </c>
      <c r="D3">
        <f>SUM(B$2:B3)</f>
        <v/>
      </c>
      <c r="E3">
        <f>SUM(C$2:C3)</f>
        <v/>
      </c>
    </row>
    <row r="4">
      <c r="A4" s="9">
        <f>IF(ISNUMBER('Test 5 straddles 31 Mar'!$E$4),IF('Test 5 straddles 31 Mar'!$E$4+2&lt;='Test 5 straddles 31 Mar'!$F$4,'Test 5 straddles 31 Mar'!$E$4+2,""),"")</f>
        <v/>
      </c>
      <c r="B4">
        <f>IF(A4="",0,IF(SUMPRODUCT((ISNUMBER('Test 5 straddles 31 Mar'!$B$8:$B$17)+ISNUMBER('Test 5 straddles 31 Mar'!$C$8:$C$17)&gt;0)*(IF(ISNUMBER('Test 5 straddles 31 Mar'!$B$8:$B$17),'Test 5 straddles 31 Mar'!$B$8:$B$17,'Test 5 straddles 31 Mar'!$E$4)&lt;=A4)*(IF(ISNUMBER('Test 5 straddles 31 Mar'!$C$8:$C$17),'Test 5 straddles 31 Mar'!$C$8:$C$17,'Test 5 straddles 31 Mar'!$F$4)&gt;=A4))&gt;0,1,0))</f>
        <v/>
      </c>
      <c r="C4">
        <f>IF(B4=0,0,IF(SUMPRODUCT((ISNUMBER('Test 5 straddles 31 Mar'!$B$8:$B$17)+ISNUMBER('Test 5 straddles 31 Mar'!$C$8:$C$17)&gt;0)*(ISNUMBER('Test 5 straddles 31 Mar'!$B$8:$B$17)*('Test 5 straddles 31 Mar'!$B$8:$B$17=A4)+ISNUMBER('Test 5 straddles 31 Mar'!$C$8:$C$17)*('Test 5 straddles 31 Mar'!$C$8:$C$17=A4)&gt;0))&gt;0,0,1))</f>
        <v/>
      </c>
      <c r="D4">
        <f>SUM(B$2:B4)</f>
        <v/>
      </c>
      <c r="E4">
        <f>SUM(C$2:C4)</f>
        <v/>
      </c>
    </row>
    <row r="5">
      <c r="A5" s="9">
        <f>IF(ISNUMBER('Test 5 straddles 31 Mar'!$E$4),IF('Test 5 straddles 31 Mar'!$E$4+3&lt;='Test 5 straddles 31 Mar'!$F$4,'Test 5 straddles 31 Mar'!$E$4+3,""),"")</f>
        <v/>
      </c>
      <c r="B5">
        <f>IF(A5="",0,IF(SUMPRODUCT((ISNUMBER('Test 5 straddles 31 Mar'!$B$8:$B$17)+ISNUMBER('Test 5 straddles 31 Mar'!$C$8:$C$17)&gt;0)*(IF(ISNUMBER('Test 5 straddles 31 Mar'!$B$8:$B$17),'Test 5 straddles 31 Mar'!$B$8:$B$17,'Test 5 straddles 31 Mar'!$E$4)&lt;=A5)*(IF(ISNUMBER('Test 5 straddles 31 Mar'!$C$8:$C$17),'Test 5 straddles 31 Mar'!$C$8:$C$17,'Test 5 straddles 31 Mar'!$F$4)&gt;=A5))&gt;0,1,0))</f>
        <v/>
      </c>
      <c r="C5">
        <f>IF(B5=0,0,IF(SUMPRODUCT((ISNUMBER('Test 5 straddles 31 Mar'!$B$8:$B$17)+ISNUMBER('Test 5 straddles 31 Mar'!$C$8:$C$17)&gt;0)*(ISNUMBER('Test 5 straddles 31 Mar'!$B$8:$B$17)*('Test 5 straddles 31 Mar'!$B$8:$B$17=A5)+ISNUMBER('Test 5 straddles 31 Mar'!$C$8:$C$17)*('Test 5 straddles 31 Mar'!$C$8:$C$17=A5)&gt;0))&gt;0,0,1))</f>
        <v/>
      </c>
      <c r="D5">
        <f>SUM(B$2:B5)</f>
        <v/>
      </c>
      <c r="E5">
        <f>SUM(C$2:C5)</f>
        <v/>
      </c>
    </row>
    <row r="6">
      <c r="A6" s="9">
        <f>IF(ISNUMBER('Test 5 straddles 31 Mar'!$E$4),IF('Test 5 straddles 31 Mar'!$E$4+4&lt;='Test 5 straddles 31 Mar'!$F$4,'Test 5 straddles 31 Mar'!$E$4+4,""),"")</f>
        <v/>
      </c>
      <c r="B6">
        <f>IF(A6="",0,IF(SUMPRODUCT((ISNUMBER('Test 5 straddles 31 Mar'!$B$8:$B$17)+ISNUMBER('Test 5 straddles 31 Mar'!$C$8:$C$17)&gt;0)*(IF(ISNUMBER('Test 5 straddles 31 Mar'!$B$8:$B$17),'Test 5 straddles 31 Mar'!$B$8:$B$17,'Test 5 straddles 31 Mar'!$E$4)&lt;=A6)*(IF(ISNUMBER('Test 5 straddles 31 Mar'!$C$8:$C$17),'Test 5 straddles 31 Mar'!$C$8:$C$17,'Test 5 straddles 31 Mar'!$F$4)&gt;=A6))&gt;0,1,0))</f>
        <v/>
      </c>
      <c r="C6">
        <f>IF(B6=0,0,IF(SUMPRODUCT((ISNUMBER('Test 5 straddles 31 Mar'!$B$8:$B$17)+ISNUMBER('Test 5 straddles 31 Mar'!$C$8:$C$17)&gt;0)*(ISNUMBER('Test 5 straddles 31 Mar'!$B$8:$B$17)*('Test 5 straddles 31 Mar'!$B$8:$B$17=A6)+ISNUMBER('Test 5 straddles 31 Mar'!$C$8:$C$17)*('Test 5 straddles 31 Mar'!$C$8:$C$17=A6)&gt;0))&gt;0,0,1))</f>
        <v/>
      </c>
      <c r="D6">
        <f>SUM(B$2:B6)</f>
        <v/>
      </c>
      <c r="E6">
        <f>SUM(C$2:C6)</f>
        <v/>
      </c>
    </row>
    <row r="7">
      <c r="A7" s="9">
        <f>IF(ISNUMBER('Test 5 straddles 31 Mar'!$E$4),IF('Test 5 straddles 31 Mar'!$E$4+5&lt;='Test 5 straddles 31 Mar'!$F$4,'Test 5 straddles 31 Mar'!$E$4+5,""),"")</f>
        <v/>
      </c>
      <c r="B7">
        <f>IF(A7="",0,IF(SUMPRODUCT((ISNUMBER('Test 5 straddles 31 Mar'!$B$8:$B$17)+ISNUMBER('Test 5 straddles 31 Mar'!$C$8:$C$17)&gt;0)*(IF(ISNUMBER('Test 5 straddles 31 Mar'!$B$8:$B$17),'Test 5 straddles 31 Mar'!$B$8:$B$17,'Test 5 straddles 31 Mar'!$E$4)&lt;=A7)*(IF(ISNUMBER('Test 5 straddles 31 Mar'!$C$8:$C$17),'Test 5 straddles 31 Mar'!$C$8:$C$17,'Test 5 straddles 31 Mar'!$F$4)&gt;=A7))&gt;0,1,0))</f>
        <v/>
      </c>
      <c r="C7">
        <f>IF(B7=0,0,IF(SUMPRODUCT((ISNUMBER('Test 5 straddles 31 Mar'!$B$8:$B$17)+ISNUMBER('Test 5 straddles 31 Mar'!$C$8:$C$17)&gt;0)*(ISNUMBER('Test 5 straddles 31 Mar'!$B$8:$B$17)*('Test 5 straddles 31 Mar'!$B$8:$B$17=A7)+ISNUMBER('Test 5 straddles 31 Mar'!$C$8:$C$17)*('Test 5 straddles 31 Mar'!$C$8:$C$17=A7)&gt;0))&gt;0,0,1))</f>
        <v/>
      </c>
      <c r="D7">
        <f>SUM(B$2:B7)</f>
        <v/>
      </c>
      <c r="E7">
        <f>SUM(C$2:C7)</f>
        <v/>
      </c>
    </row>
    <row r="8">
      <c r="A8" s="9">
        <f>IF(ISNUMBER('Test 5 straddles 31 Mar'!$E$4),IF('Test 5 straddles 31 Mar'!$E$4+6&lt;='Test 5 straddles 31 Mar'!$F$4,'Test 5 straddles 31 Mar'!$E$4+6,""),"")</f>
        <v/>
      </c>
      <c r="B8">
        <f>IF(A8="",0,IF(SUMPRODUCT((ISNUMBER('Test 5 straddles 31 Mar'!$B$8:$B$17)+ISNUMBER('Test 5 straddles 31 Mar'!$C$8:$C$17)&gt;0)*(IF(ISNUMBER('Test 5 straddles 31 Mar'!$B$8:$B$17),'Test 5 straddles 31 Mar'!$B$8:$B$17,'Test 5 straddles 31 Mar'!$E$4)&lt;=A8)*(IF(ISNUMBER('Test 5 straddles 31 Mar'!$C$8:$C$17),'Test 5 straddles 31 Mar'!$C$8:$C$17,'Test 5 straddles 31 Mar'!$F$4)&gt;=A8))&gt;0,1,0))</f>
        <v/>
      </c>
      <c r="C8">
        <f>IF(B8=0,0,IF(SUMPRODUCT((ISNUMBER('Test 5 straddles 31 Mar'!$B$8:$B$17)+ISNUMBER('Test 5 straddles 31 Mar'!$C$8:$C$17)&gt;0)*(ISNUMBER('Test 5 straddles 31 Mar'!$B$8:$B$17)*('Test 5 straddles 31 Mar'!$B$8:$B$17=A8)+ISNUMBER('Test 5 straddles 31 Mar'!$C$8:$C$17)*('Test 5 straddles 31 Mar'!$C$8:$C$17=A8)&gt;0))&gt;0,0,1))</f>
        <v/>
      </c>
      <c r="D8">
        <f>SUM(B$2:B8)</f>
        <v/>
      </c>
      <c r="E8">
        <f>SUM(C$2:C8)</f>
        <v/>
      </c>
    </row>
    <row r="9">
      <c r="A9" s="9">
        <f>IF(ISNUMBER('Test 5 straddles 31 Mar'!$E$4),IF('Test 5 straddles 31 Mar'!$E$4+7&lt;='Test 5 straddles 31 Mar'!$F$4,'Test 5 straddles 31 Mar'!$E$4+7,""),"")</f>
        <v/>
      </c>
      <c r="B9">
        <f>IF(A9="",0,IF(SUMPRODUCT((ISNUMBER('Test 5 straddles 31 Mar'!$B$8:$B$17)+ISNUMBER('Test 5 straddles 31 Mar'!$C$8:$C$17)&gt;0)*(IF(ISNUMBER('Test 5 straddles 31 Mar'!$B$8:$B$17),'Test 5 straddles 31 Mar'!$B$8:$B$17,'Test 5 straddles 31 Mar'!$E$4)&lt;=A9)*(IF(ISNUMBER('Test 5 straddles 31 Mar'!$C$8:$C$17),'Test 5 straddles 31 Mar'!$C$8:$C$17,'Test 5 straddles 31 Mar'!$F$4)&gt;=A9))&gt;0,1,0))</f>
        <v/>
      </c>
      <c r="C9">
        <f>IF(B9=0,0,IF(SUMPRODUCT((ISNUMBER('Test 5 straddles 31 Mar'!$B$8:$B$17)+ISNUMBER('Test 5 straddles 31 Mar'!$C$8:$C$17)&gt;0)*(ISNUMBER('Test 5 straddles 31 Mar'!$B$8:$B$17)*('Test 5 straddles 31 Mar'!$B$8:$B$17=A9)+ISNUMBER('Test 5 straddles 31 Mar'!$C$8:$C$17)*('Test 5 straddles 31 Mar'!$C$8:$C$17=A9)&gt;0))&gt;0,0,1))</f>
        <v/>
      </c>
      <c r="D9">
        <f>SUM(B$2:B9)</f>
        <v/>
      </c>
      <c r="E9">
        <f>SUM(C$2:C9)</f>
        <v/>
      </c>
    </row>
    <row r="10">
      <c r="A10" s="9">
        <f>IF(ISNUMBER('Test 5 straddles 31 Mar'!$E$4),IF('Test 5 straddles 31 Mar'!$E$4+8&lt;='Test 5 straddles 31 Mar'!$F$4,'Test 5 straddles 31 Mar'!$E$4+8,""),"")</f>
        <v/>
      </c>
      <c r="B10">
        <f>IF(A10="",0,IF(SUMPRODUCT((ISNUMBER('Test 5 straddles 31 Mar'!$B$8:$B$17)+ISNUMBER('Test 5 straddles 31 Mar'!$C$8:$C$17)&gt;0)*(IF(ISNUMBER('Test 5 straddles 31 Mar'!$B$8:$B$17),'Test 5 straddles 31 Mar'!$B$8:$B$17,'Test 5 straddles 31 Mar'!$E$4)&lt;=A10)*(IF(ISNUMBER('Test 5 straddles 31 Mar'!$C$8:$C$17),'Test 5 straddles 31 Mar'!$C$8:$C$17,'Test 5 straddles 31 Mar'!$F$4)&gt;=A10))&gt;0,1,0))</f>
        <v/>
      </c>
      <c r="C10">
        <f>IF(B10=0,0,IF(SUMPRODUCT((ISNUMBER('Test 5 straddles 31 Mar'!$B$8:$B$17)+ISNUMBER('Test 5 straddles 31 Mar'!$C$8:$C$17)&gt;0)*(ISNUMBER('Test 5 straddles 31 Mar'!$B$8:$B$17)*('Test 5 straddles 31 Mar'!$B$8:$B$17=A10)+ISNUMBER('Test 5 straddles 31 Mar'!$C$8:$C$17)*('Test 5 straddles 31 Mar'!$C$8:$C$17=A10)&gt;0))&gt;0,0,1))</f>
        <v/>
      </c>
      <c r="D10">
        <f>SUM(B$2:B10)</f>
        <v/>
      </c>
      <c r="E10">
        <f>SUM(C$2:C10)</f>
        <v/>
      </c>
    </row>
    <row r="11">
      <c r="A11" s="9">
        <f>IF(ISNUMBER('Test 5 straddles 31 Mar'!$E$4),IF('Test 5 straddles 31 Mar'!$E$4+9&lt;='Test 5 straddles 31 Mar'!$F$4,'Test 5 straddles 31 Mar'!$E$4+9,""),"")</f>
        <v/>
      </c>
      <c r="B11">
        <f>IF(A11="",0,IF(SUMPRODUCT((ISNUMBER('Test 5 straddles 31 Mar'!$B$8:$B$17)+ISNUMBER('Test 5 straddles 31 Mar'!$C$8:$C$17)&gt;0)*(IF(ISNUMBER('Test 5 straddles 31 Mar'!$B$8:$B$17),'Test 5 straddles 31 Mar'!$B$8:$B$17,'Test 5 straddles 31 Mar'!$E$4)&lt;=A11)*(IF(ISNUMBER('Test 5 straddles 31 Mar'!$C$8:$C$17),'Test 5 straddles 31 Mar'!$C$8:$C$17,'Test 5 straddles 31 Mar'!$F$4)&gt;=A11))&gt;0,1,0))</f>
        <v/>
      </c>
      <c r="C11">
        <f>IF(B11=0,0,IF(SUMPRODUCT((ISNUMBER('Test 5 straddles 31 Mar'!$B$8:$B$17)+ISNUMBER('Test 5 straddles 31 Mar'!$C$8:$C$17)&gt;0)*(ISNUMBER('Test 5 straddles 31 Mar'!$B$8:$B$17)*('Test 5 straddles 31 Mar'!$B$8:$B$17=A11)+ISNUMBER('Test 5 straddles 31 Mar'!$C$8:$C$17)*('Test 5 straddles 31 Mar'!$C$8:$C$17=A11)&gt;0))&gt;0,0,1))</f>
        <v/>
      </c>
      <c r="D11">
        <f>SUM(B$2:B11)</f>
        <v/>
      </c>
      <c r="E11">
        <f>SUM(C$2:C11)</f>
        <v/>
      </c>
    </row>
    <row r="12">
      <c r="A12" s="9">
        <f>IF(ISNUMBER('Test 5 straddles 31 Mar'!$E$4),IF('Test 5 straddles 31 Mar'!$E$4+10&lt;='Test 5 straddles 31 Mar'!$F$4,'Test 5 straddles 31 Mar'!$E$4+10,""),"")</f>
        <v/>
      </c>
      <c r="B12">
        <f>IF(A12="",0,IF(SUMPRODUCT((ISNUMBER('Test 5 straddles 31 Mar'!$B$8:$B$17)+ISNUMBER('Test 5 straddles 31 Mar'!$C$8:$C$17)&gt;0)*(IF(ISNUMBER('Test 5 straddles 31 Mar'!$B$8:$B$17),'Test 5 straddles 31 Mar'!$B$8:$B$17,'Test 5 straddles 31 Mar'!$E$4)&lt;=A12)*(IF(ISNUMBER('Test 5 straddles 31 Mar'!$C$8:$C$17),'Test 5 straddles 31 Mar'!$C$8:$C$17,'Test 5 straddles 31 Mar'!$F$4)&gt;=A12))&gt;0,1,0))</f>
        <v/>
      </c>
      <c r="C12">
        <f>IF(B12=0,0,IF(SUMPRODUCT((ISNUMBER('Test 5 straddles 31 Mar'!$B$8:$B$17)+ISNUMBER('Test 5 straddles 31 Mar'!$C$8:$C$17)&gt;0)*(ISNUMBER('Test 5 straddles 31 Mar'!$B$8:$B$17)*('Test 5 straddles 31 Mar'!$B$8:$B$17=A12)+ISNUMBER('Test 5 straddles 31 Mar'!$C$8:$C$17)*('Test 5 straddles 31 Mar'!$C$8:$C$17=A12)&gt;0))&gt;0,0,1))</f>
        <v/>
      </c>
      <c r="D12">
        <f>SUM(B$2:B12)</f>
        <v/>
      </c>
      <c r="E12">
        <f>SUM(C$2:C12)</f>
        <v/>
      </c>
    </row>
    <row r="13">
      <c r="A13" s="9">
        <f>IF(ISNUMBER('Test 5 straddles 31 Mar'!$E$4),IF('Test 5 straddles 31 Mar'!$E$4+11&lt;='Test 5 straddles 31 Mar'!$F$4,'Test 5 straddles 31 Mar'!$E$4+11,""),"")</f>
        <v/>
      </c>
      <c r="B13">
        <f>IF(A13="",0,IF(SUMPRODUCT((ISNUMBER('Test 5 straddles 31 Mar'!$B$8:$B$17)+ISNUMBER('Test 5 straddles 31 Mar'!$C$8:$C$17)&gt;0)*(IF(ISNUMBER('Test 5 straddles 31 Mar'!$B$8:$B$17),'Test 5 straddles 31 Mar'!$B$8:$B$17,'Test 5 straddles 31 Mar'!$E$4)&lt;=A13)*(IF(ISNUMBER('Test 5 straddles 31 Mar'!$C$8:$C$17),'Test 5 straddles 31 Mar'!$C$8:$C$17,'Test 5 straddles 31 Mar'!$F$4)&gt;=A13))&gt;0,1,0))</f>
        <v/>
      </c>
      <c r="C13">
        <f>IF(B13=0,0,IF(SUMPRODUCT((ISNUMBER('Test 5 straddles 31 Mar'!$B$8:$B$17)+ISNUMBER('Test 5 straddles 31 Mar'!$C$8:$C$17)&gt;0)*(ISNUMBER('Test 5 straddles 31 Mar'!$B$8:$B$17)*('Test 5 straddles 31 Mar'!$B$8:$B$17=A13)+ISNUMBER('Test 5 straddles 31 Mar'!$C$8:$C$17)*('Test 5 straddles 31 Mar'!$C$8:$C$17=A13)&gt;0))&gt;0,0,1))</f>
        <v/>
      </c>
      <c r="D13">
        <f>SUM(B$2:B13)</f>
        <v/>
      </c>
      <c r="E13">
        <f>SUM(C$2:C13)</f>
        <v/>
      </c>
    </row>
    <row r="14">
      <c r="A14" s="9">
        <f>IF(ISNUMBER('Test 5 straddles 31 Mar'!$E$4),IF('Test 5 straddles 31 Mar'!$E$4+12&lt;='Test 5 straddles 31 Mar'!$F$4,'Test 5 straddles 31 Mar'!$E$4+12,""),"")</f>
        <v/>
      </c>
      <c r="B14">
        <f>IF(A14="",0,IF(SUMPRODUCT((ISNUMBER('Test 5 straddles 31 Mar'!$B$8:$B$17)+ISNUMBER('Test 5 straddles 31 Mar'!$C$8:$C$17)&gt;0)*(IF(ISNUMBER('Test 5 straddles 31 Mar'!$B$8:$B$17),'Test 5 straddles 31 Mar'!$B$8:$B$17,'Test 5 straddles 31 Mar'!$E$4)&lt;=A14)*(IF(ISNUMBER('Test 5 straddles 31 Mar'!$C$8:$C$17),'Test 5 straddles 31 Mar'!$C$8:$C$17,'Test 5 straddles 31 Mar'!$F$4)&gt;=A14))&gt;0,1,0))</f>
        <v/>
      </c>
      <c r="C14">
        <f>IF(B14=0,0,IF(SUMPRODUCT((ISNUMBER('Test 5 straddles 31 Mar'!$B$8:$B$17)+ISNUMBER('Test 5 straddles 31 Mar'!$C$8:$C$17)&gt;0)*(ISNUMBER('Test 5 straddles 31 Mar'!$B$8:$B$17)*('Test 5 straddles 31 Mar'!$B$8:$B$17=A14)+ISNUMBER('Test 5 straddles 31 Mar'!$C$8:$C$17)*('Test 5 straddles 31 Mar'!$C$8:$C$17=A14)&gt;0))&gt;0,0,1))</f>
        <v/>
      </c>
      <c r="D14">
        <f>SUM(B$2:B14)</f>
        <v/>
      </c>
      <c r="E14">
        <f>SUM(C$2:C14)</f>
        <v/>
      </c>
    </row>
    <row r="15">
      <c r="A15" s="9">
        <f>IF(ISNUMBER('Test 5 straddles 31 Mar'!$E$4),IF('Test 5 straddles 31 Mar'!$E$4+13&lt;='Test 5 straddles 31 Mar'!$F$4,'Test 5 straddles 31 Mar'!$E$4+13,""),"")</f>
        <v/>
      </c>
      <c r="B15">
        <f>IF(A15="",0,IF(SUMPRODUCT((ISNUMBER('Test 5 straddles 31 Mar'!$B$8:$B$17)+ISNUMBER('Test 5 straddles 31 Mar'!$C$8:$C$17)&gt;0)*(IF(ISNUMBER('Test 5 straddles 31 Mar'!$B$8:$B$17),'Test 5 straddles 31 Mar'!$B$8:$B$17,'Test 5 straddles 31 Mar'!$E$4)&lt;=A15)*(IF(ISNUMBER('Test 5 straddles 31 Mar'!$C$8:$C$17),'Test 5 straddles 31 Mar'!$C$8:$C$17,'Test 5 straddles 31 Mar'!$F$4)&gt;=A15))&gt;0,1,0))</f>
        <v/>
      </c>
      <c r="C15">
        <f>IF(B15=0,0,IF(SUMPRODUCT((ISNUMBER('Test 5 straddles 31 Mar'!$B$8:$B$17)+ISNUMBER('Test 5 straddles 31 Mar'!$C$8:$C$17)&gt;0)*(ISNUMBER('Test 5 straddles 31 Mar'!$B$8:$B$17)*('Test 5 straddles 31 Mar'!$B$8:$B$17=A15)+ISNUMBER('Test 5 straddles 31 Mar'!$C$8:$C$17)*('Test 5 straddles 31 Mar'!$C$8:$C$17=A15)&gt;0))&gt;0,0,1))</f>
        <v/>
      </c>
      <c r="D15">
        <f>SUM(B$2:B15)</f>
        <v/>
      </c>
      <c r="E15">
        <f>SUM(C$2:C15)</f>
        <v/>
      </c>
    </row>
    <row r="16">
      <c r="A16" s="9">
        <f>IF(ISNUMBER('Test 5 straddles 31 Mar'!$E$4),IF('Test 5 straddles 31 Mar'!$E$4+14&lt;='Test 5 straddles 31 Mar'!$F$4,'Test 5 straddles 31 Mar'!$E$4+14,""),"")</f>
        <v/>
      </c>
      <c r="B16">
        <f>IF(A16="",0,IF(SUMPRODUCT((ISNUMBER('Test 5 straddles 31 Mar'!$B$8:$B$17)+ISNUMBER('Test 5 straddles 31 Mar'!$C$8:$C$17)&gt;0)*(IF(ISNUMBER('Test 5 straddles 31 Mar'!$B$8:$B$17),'Test 5 straddles 31 Mar'!$B$8:$B$17,'Test 5 straddles 31 Mar'!$E$4)&lt;=A16)*(IF(ISNUMBER('Test 5 straddles 31 Mar'!$C$8:$C$17),'Test 5 straddles 31 Mar'!$C$8:$C$17,'Test 5 straddles 31 Mar'!$F$4)&gt;=A16))&gt;0,1,0))</f>
        <v/>
      </c>
      <c r="C16">
        <f>IF(B16=0,0,IF(SUMPRODUCT((ISNUMBER('Test 5 straddles 31 Mar'!$B$8:$B$17)+ISNUMBER('Test 5 straddles 31 Mar'!$C$8:$C$17)&gt;0)*(ISNUMBER('Test 5 straddles 31 Mar'!$B$8:$B$17)*('Test 5 straddles 31 Mar'!$B$8:$B$17=A16)+ISNUMBER('Test 5 straddles 31 Mar'!$C$8:$C$17)*('Test 5 straddles 31 Mar'!$C$8:$C$17=A16)&gt;0))&gt;0,0,1))</f>
        <v/>
      </c>
      <c r="D16">
        <f>SUM(B$2:B16)</f>
        <v/>
      </c>
      <c r="E16">
        <f>SUM(C$2:C16)</f>
        <v/>
      </c>
    </row>
    <row r="17">
      <c r="A17" s="9">
        <f>IF(ISNUMBER('Test 5 straddles 31 Mar'!$E$4),IF('Test 5 straddles 31 Mar'!$E$4+15&lt;='Test 5 straddles 31 Mar'!$F$4,'Test 5 straddles 31 Mar'!$E$4+15,""),"")</f>
        <v/>
      </c>
      <c r="B17">
        <f>IF(A17="",0,IF(SUMPRODUCT((ISNUMBER('Test 5 straddles 31 Mar'!$B$8:$B$17)+ISNUMBER('Test 5 straddles 31 Mar'!$C$8:$C$17)&gt;0)*(IF(ISNUMBER('Test 5 straddles 31 Mar'!$B$8:$B$17),'Test 5 straddles 31 Mar'!$B$8:$B$17,'Test 5 straddles 31 Mar'!$E$4)&lt;=A17)*(IF(ISNUMBER('Test 5 straddles 31 Mar'!$C$8:$C$17),'Test 5 straddles 31 Mar'!$C$8:$C$17,'Test 5 straddles 31 Mar'!$F$4)&gt;=A17))&gt;0,1,0))</f>
        <v/>
      </c>
      <c r="C17">
        <f>IF(B17=0,0,IF(SUMPRODUCT((ISNUMBER('Test 5 straddles 31 Mar'!$B$8:$B$17)+ISNUMBER('Test 5 straddles 31 Mar'!$C$8:$C$17)&gt;0)*(ISNUMBER('Test 5 straddles 31 Mar'!$B$8:$B$17)*('Test 5 straddles 31 Mar'!$B$8:$B$17=A17)+ISNUMBER('Test 5 straddles 31 Mar'!$C$8:$C$17)*('Test 5 straddles 31 Mar'!$C$8:$C$17=A17)&gt;0))&gt;0,0,1))</f>
        <v/>
      </c>
      <c r="D17">
        <f>SUM(B$2:B17)</f>
        <v/>
      </c>
      <c r="E17">
        <f>SUM(C$2:C17)</f>
        <v/>
      </c>
    </row>
    <row r="18">
      <c r="A18" s="9">
        <f>IF(ISNUMBER('Test 5 straddles 31 Mar'!$E$4),IF('Test 5 straddles 31 Mar'!$E$4+16&lt;='Test 5 straddles 31 Mar'!$F$4,'Test 5 straddles 31 Mar'!$E$4+16,""),"")</f>
        <v/>
      </c>
      <c r="B18">
        <f>IF(A18="",0,IF(SUMPRODUCT((ISNUMBER('Test 5 straddles 31 Mar'!$B$8:$B$17)+ISNUMBER('Test 5 straddles 31 Mar'!$C$8:$C$17)&gt;0)*(IF(ISNUMBER('Test 5 straddles 31 Mar'!$B$8:$B$17),'Test 5 straddles 31 Mar'!$B$8:$B$17,'Test 5 straddles 31 Mar'!$E$4)&lt;=A18)*(IF(ISNUMBER('Test 5 straddles 31 Mar'!$C$8:$C$17),'Test 5 straddles 31 Mar'!$C$8:$C$17,'Test 5 straddles 31 Mar'!$F$4)&gt;=A18))&gt;0,1,0))</f>
        <v/>
      </c>
      <c r="C18">
        <f>IF(B18=0,0,IF(SUMPRODUCT((ISNUMBER('Test 5 straddles 31 Mar'!$B$8:$B$17)+ISNUMBER('Test 5 straddles 31 Mar'!$C$8:$C$17)&gt;0)*(ISNUMBER('Test 5 straddles 31 Mar'!$B$8:$B$17)*('Test 5 straddles 31 Mar'!$B$8:$B$17=A18)+ISNUMBER('Test 5 straddles 31 Mar'!$C$8:$C$17)*('Test 5 straddles 31 Mar'!$C$8:$C$17=A18)&gt;0))&gt;0,0,1))</f>
        <v/>
      </c>
      <c r="D18">
        <f>SUM(B$2:B18)</f>
        <v/>
      </c>
      <c r="E18">
        <f>SUM(C$2:C18)</f>
        <v/>
      </c>
    </row>
    <row r="19">
      <c r="A19" s="9">
        <f>IF(ISNUMBER('Test 5 straddles 31 Mar'!$E$4),IF('Test 5 straddles 31 Mar'!$E$4+17&lt;='Test 5 straddles 31 Mar'!$F$4,'Test 5 straddles 31 Mar'!$E$4+17,""),"")</f>
        <v/>
      </c>
      <c r="B19">
        <f>IF(A19="",0,IF(SUMPRODUCT((ISNUMBER('Test 5 straddles 31 Mar'!$B$8:$B$17)+ISNUMBER('Test 5 straddles 31 Mar'!$C$8:$C$17)&gt;0)*(IF(ISNUMBER('Test 5 straddles 31 Mar'!$B$8:$B$17),'Test 5 straddles 31 Mar'!$B$8:$B$17,'Test 5 straddles 31 Mar'!$E$4)&lt;=A19)*(IF(ISNUMBER('Test 5 straddles 31 Mar'!$C$8:$C$17),'Test 5 straddles 31 Mar'!$C$8:$C$17,'Test 5 straddles 31 Mar'!$F$4)&gt;=A19))&gt;0,1,0))</f>
        <v/>
      </c>
      <c r="C19">
        <f>IF(B19=0,0,IF(SUMPRODUCT((ISNUMBER('Test 5 straddles 31 Mar'!$B$8:$B$17)+ISNUMBER('Test 5 straddles 31 Mar'!$C$8:$C$17)&gt;0)*(ISNUMBER('Test 5 straddles 31 Mar'!$B$8:$B$17)*('Test 5 straddles 31 Mar'!$B$8:$B$17=A19)+ISNUMBER('Test 5 straddles 31 Mar'!$C$8:$C$17)*('Test 5 straddles 31 Mar'!$C$8:$C$17=A19)&gt;0))&gt;0,0,1))</f>
        <v/>
      </c>
      <c r="D19">
        <f>SUM(B$2:B19)</f>
        <v/>
      </c>
      <c r="E19">
        <f>SUM(C$2:C19)</f>
        <v/>
      </c>
    </row>
    <row r="20">
      <c r="A20" s="9">
        <f>IF(ISNUMBER('Test 5 straddles 31 Mar'!$E$4),IF('Test 5 straddles 31 Mar'!$E$4+18&lt;='Test 5 straddles 31 Mar'!$F$4,'Test 5 straddles 31 Mar'!$E$4+18,""),"")</f>
        <v/>
      </c>
      <c r="B20">
        <f>IF(A20="",0,IF(SUMPRODUCT((ISNUMBER('Test 5 straddles 31 Mar'!$B$8:$B$17)+ISNUMBER('Test 5 straddles 31 Mar'!$C$8:$C$17)&gt;0)*(IF(ISNUMBER('Test 5 straddles 31 Mar'!$B$8:$B$17),'Test 5 straddles 31 Mar'!$B$8:$B$17,'Test 5 straddles 31 Mar'!$E$4)&lt;=A20)*(IF(ISNUMBER('Test 5 straddles 31 Mar'!$C$8:$C$17),'Test 5 straddles 31 Mar'!$C$8:$C$17,'Test 5 straddles 31 Mar'!$F$4)&gt;=A20))&gt;0,1,0))</f>
        <v/>
      </c>
      <c r="C20">
        <f>IF(B20=0,0,IF(SUMPRODUCT((ISNUMBER('Test 5 straddles 31 Mar'!$B$8:$B$17)+ISNUMBER('Test 5 straddles 31 Mar'!$C$8:$C$17)&gt;0)*(ISNUMBER('Test 5 straddles 31 Mar'!$B$8:$B$17)*('Test 5 straddles 31 Mar'!$B$8:$B$17=A20)+ISNUMBER('Test 5 straddles 31 Mar'!$C$8:$C$17)*('Test 5 straddles 31 Mar'!$C$8:$C$17=A20)&gt;0))&gt;0,0,1))</f>
        <v/>
      </c>
      <c r="D20">
        <f>SUM(B$2:B20)</f>
        <v/>
      </c>
      <c r="E20">
        <f>SUM(C$2:C20)</f>
        <v/>
      </c>
    </row>
    <row r="21">
      <c r="A21" s="9">
        <f>IF(ISNUMBER('Test 5 straddles 31 Mar'!$E$4),IF('Test 5 straddles 31 Mar'!$E$4+19&lt;='Test 5 straddles 31 Mar'!$F$4,'Test 5 straddles 31 Mar'!$E$4+19,""),"")</f>
        <v/>
      </c>
      <c r="B21">
        <f>IF(A21="",0,IF(SUMPRODUCT((ISNUMBER('Test 5 straddles 31 Mar'!$B$8:$B$17)+ISNUMBER('Test 5 straddles 31 Mar'!$C$8:$C$17)&gt;0)*(IF(ISNUMBER('Test 5 straddles 31 Mar'!$B$8:$B$17),'Test 5 straddles 31 Mar'!$B$8:$B$17,'Test 5 straddles 31 Mar'!$E$4)&lt;=A21)*(IF(ISNUMBER('Test 5 straddles 31 Mar'!$C$8:$C$17),'Test 5 straddles 31 Mar'!$C$8:$C$17,'Test 5 straddles 31 Mar'!$F$4)&gt;=A21))&gt;0,1,0))</f>
        <v/>
      </c>
      <c r="C21">
        <f>IF(B21=0,0,IF(SUMPRODUCT((ISNUMBER('Test 5 straddles 31 Mar'!$B$8:$B$17)+ISNUMBER('Test 5 straddles 31 Mar'!$C$8:$C$17)&gt;0)*(ISNUMBER('Test 5 straddles 31 Mar'!$B$8:$B$17)*('Test 5 straddles 31 Mar'!$B$8:$B$17=A21)+ISNUMBER('Test 5 straddles 31 Mar'!$C$8:$C$17)*('Test 5 straddles 31 Mar'!$C$8:$C$17=A21)&gt;0))&gt;0,0,1))</f>
        <v/>
      </c>
      <c r="D21">
        <f>SUM(B$2:B21)</f>
        <v/>
      </c>
      <c r="E21">
        <f>SUM(C$2:C21)</f>
        <v/>
      </c>
    </row>
    <row r="22">
      <c r="A22" s="9">
        <f>IF(ISNUMBER('Test 5 straddles 31 Mar'!$E$4),IF('Test 5 straddles 31 Mar'!$E$4+20&lt;='Test 5 straddles 31 Mar'!$F$4,'Test 5 straddles 31 Mar'!$E$4+20,""),"")</f>
        <v/>
      </c>
      <c r="B22">
        <f>IF(A22="",0,IF(SUMPRODUCT((ISNUMBER('Test 5 straddles 31 Mar'!$B$8:$B$17)+ISNUMBER('Test 5 straddles 31 Mar'!$C$8:$C$17)&gt;0)*(IF(ISNUMBER('Test 5 straddles 31 Mar'!$B$8:$B$17),'Test 5 straddles 31 Mar'!$B$8:$B$17,'Test 5 straddles 31 Mar'!$E$4)&lt;=A22)*(IF(ISNUMBER('Test 5 straddles 31 Mar'!$C$8:$C$17),'Test 5 straddles 31 Mar'!$C$8:$C$17,'Test 5 straddles 31 Mar'!$F$4)&gt;=A22))&gt;0,1,0))</f>
        <v/>
      </c>
      <c r="C22">
        <f>IF(B22=0,0,IF(SUMPRODUCT((ISNUMBER('Test 5 straddles 31 Mar'!$B$8:$B$17)+ISNUMBER('Test 5 straddles 31 Mar'!$C$8:$C$17)&gt;0)*(ISNUMBER('Test 5 straddles 31 Mar'!$B$8:$B$17)*('Test 5 straddles 31 Mar'!$B$8:$B$17=A22)+ISNUMBER('Test 5 straddles 31 Mar'!$C$8:$C$17)*('Test 5 straddles 31 Mar'!$C$8:$C$17=A22)&gt;0))&gt;0,0,1))</f>
        <v/>
      </c>
      <c r="D22">
        <f>SUM(B$2:B22)</f>
        <v/>
      </c>
      <c r="E22">
        <f>SUM(C$2:C22)</f>
        <v/>
      </c>
    </row>
    <row r="23">
      <c r="A23" s="9">
        <f>IF(ISNUMBER('Test 5 straddles 31 Mar'!$E$4),IF('Test 5 straddles 31 Mar'!$E$4+21&lt;='Test 5 straddles 31 Mar'!$F$4,'Test 5 straddles 31 Mar'!$E$4+21,""),"")</f>
        <v/>
      </c>
      <c r="B23">
        <f>IF(A23="",0,IF(SUMPRODUCT((ISNUMBER('Test 5 straddles 31 Mar'!$B$8:$B$17)+ISNUMBER('Test 5 straddles 31 Mar'!$C$8:$C$17)&gt;0)*(IF(ISNUMBER('Test 5 straddles 31 Mar'!$B$8:$B$17),'Test 5 straddles 31 Mar'!$B$8:$B$17,'Test 5 straddles 31 Mar'!$E$4)&lt;=A23)*(IF(ISNUMBER('Test 5 straddles 31 Mar'!$C$8:$C$17),'Test 5 straddles 31 Mar'!$C$8:$C$17,'Test 5 straddles 31 Mar'!$F$4)&gt;=A23))&gt;0,1,0))</f>
        <v/>
      </c>
      <c r="C23">
        <f>IF(B23=0,0,IF(SUMPRODUCT((ISNUMBER('Test 5 straddles 31 Mar'!$B$8:$B$17)+ISNUMBER('Test 5 straddles 31 Mar'!$C$8:$C$17)&gt;0)*(ISNUMBER('Test 5 straddles 31 Mar'!$B$8:$B$17)*('Test 5 straddles 31 Mar'!$B$8:$B$17=A23)+ISNUMBER('Test 5 straddles 31 Mar'!$C$8:$C$17)*('Test 5 straddles 31 Mar'!$C$8:$C$17=A23)&gt;0))&gt;0,0,1))</f>
        <v/>
      </c>
      <c r="D23">
        <f>SUM(B$2:B23)</f>
        <v/>
      </c>
      <c r="E23">
        <f>SUM(C$2:C23)</f>
        <v/>
      </c>
    </row>
    <row r="24">
      <c r="A24" s="9">
        <f>IF(ISNUMBER('Test 5 straddles 31 Mar'!$E$4),IF('Test 5 straddles 31 Mar'!$E$4+22&lt;='Test 5 straddles 31 Mar'!$F$4,'Test 5 straddles 31 Mar'!$E$4+22,""),"")</f>
        <v/>
      </c>
      <c r="B24">
        <f>IF(A24="",0,IF(SUMPRODUCT((ISNUMBER('Test 5 straddles 31 Mar'!$B$8:$B$17)+ISNUMBER('Test 5 straddles 31 Mar'!$C$8:$C$17)&gt;0)*(IF(ISNUMBER('Test 5 straddles 31 Mar'!$B$8:$B$17),'Test 5 straddles 31 Mar'!$B$8:$B$17,'Test 5 straddles 31 Mar'!$E$4)&lt;=A24)*(IF(ISNUMBER('Test 5 straddles 31 Mar'!$C$8:$C$17),'Test 5 straddles 31 Mar'!$C$8:$C$17,'Test 5 straddles 31 Mar'!$F$4)&gt;=A24))&gt;0,1,0))</f>
        <v/>
      </c>
      <c r="C24">
        <f>IF(B24=0,0,IF(SUMPRODUCT((ISNUMBER('Test 5 straddles 31 Mar'!$B$8:$B$17)+ISNUMBER('Test 5 straddles 31 Mar'!$C$8:$C$17)&gt;0)*(ISNUMBER('Test 5 straddles 31 Mar'!$B$8:$B$17)*('Test 5 straddles 31 Mar'!$B$8:$B$17=A24)+ISNUMBER('Test 5 straddles 31 Mar'!$C$8:$C$17)*('Test 5 straddles 31 Mar'!$C$8:$C$17=A24)&gt;0))&gt;0,0,1))</f>
        <v/>
      </c>
      <c r="D24">
        <f>SUM(B$2:B24)</f>
        <v/>
      </c>
      <c r="E24">
        <f>SUM(C$2:C24)</f>
        <v/>
      </c>
    </row>
    <row r="25">
      <c r="A25" s="9">
        <f>IF(ISNUMBER('Test 5 straddles 31 Mar'!$E$4),IF('Test 5 straddles 31 Mar'!$E$4+23&lt;='Test 5 straddles 31 Mar'!$F$4,'Test 5 straddles 31 Mar'!$E$4+23,""),"")</f>
        <v/>
      </c>
      <c r="B25">
        <f>IF(A25="",0,IF(SUMPRODUCT((ISNUMBER('Test 5 straddles 31 Mar'!$B$8:$B$17)+ISNUMBER('Test 5 straddles 31 Mar'!$C$8:$C$17)&gt;0)*(IF(ISNUMBER('Test 5 straddles 31 Mar'!$B$8:$B$17),'Test 5 straddles 31 Mar'!$B$8:$B$17,'Test 5 straddles 31 Mar'!$E$4)&lt;=A25)*(IF(ISNUMBER('Test 5 straddles 31 Mar'!$C$8:$C$17),'Test 5 straddles 31 Mar'!$C$8:$C$17,'Test 5 straddles 31 Mar'!$F$4)&gt;=A25))&gt;0,1,0))</f>
        <v/>
      </c>
      <c r="C25">
        <f>IF(B25=0,0,IF(SUMPRODUCT((ISNUMBER('Test 5 straddles 31 Mar'!$B$8:$B$17)+ISNUMBER('Test 5 straddles 31 Mar'!$C$8:$C$17)&gt;0)*(ISNUMBER('Test 5 straddles 31 Mar'!$B$8:$B$17)*('Test 5 straddles 31 Mar'!$B$8:$B$17=A25)+ISNUMBER('Test 5 straddles 31 Mar'!$C$8:$C$17)*('Test 5 straddles 31 Mar'!$C$8:$C$17=A25)&gt;0))&gt;0,0,1))</f>
        <v/>
      </c>
      <c r="D25">
        <f>SUM(B$2:B25)</f>
        <v/>
      </c>
      <c r="E25">
        <f>SUM(C$2:C25)</f>
        <v/>
      </c>
    </row>
    <row r="26">
      <c r="A26" s="9">
        <f>IF(ISNUMBER('Test 5 straddles 31 Mar'!$E$4),IF('Test 5 straddles 31 Mar'!$E$4+24&lt;='Test 5 straddles 31 Mar'!$F$4,'Test 5 straddles 31 Mar'!$E$4+24,""),"")</f>
        <v/>
      </c>
      <c r="B26">
        <f>IF(A26="",0,IF(SUMPRODUCT((ISNUMBER('Test 5 straddles 31 Mar'!$B$8:$B$17)+ISNUMBER('Test 5 straddles 31 Mar'!$C$8:$C$17)&gt;0)*(IF(ISNUMBER('Test 5 straddles 31 Mar'!$B$8:$B$17),'Test 5 straddles 31 Mar'!$B$8:$B$17,'Test 5 straddles 31 Mar'!$E$4)&lt;=A26)*(IF(ISNUMBER('Test 5 straddles 31 Mar'!$C$8:$C$17),'Test 5 straddles 31 Mar'!$C$8:$C$17,'Test 5 straddles 31 Mar'!$F$4)&gt;=A26))&gt;0,1,0))</f>
        <v/>
      </c>
      <c r="C26">
        <f>IF(B26=0,0,IF(SUMPRODUCT((ISNUMBER('Test 5 straddles 31 Mar'!$B$8:$B$17)+ISNUMBER('Test 5 straddles 31 Mar'!$C$8:$C$17)&gt;0)*(ISNUMBER('Test 5 straddles 31 Mar'!$B$8:$B$17)*('Test 5 straddles 31 Mar'!$B$8:$B$17=A26)+ISNUMBER('Test 5 straddles 31 Mar'!$C$8:$C$17)*('Test 5 straddles 31 Mar'!$C$8:$C$17=A26)&gt;0))&gt;0,0,1))</f>
        <v/>
      </c>
      <c r="D26">
        <f>SUM(B$2:B26)</f>
        <v/>
      </c>
      <c r="E26">
        <f>SUM(C$2:C26)</f>
        <v/>
      </c>
    </row>
    <row r="27">
      <c r="A27" s="9">
        <f>IF(ISNUMBER('Test 5 straddles 31 Mar'!$E$4),IF('Test 5 straddles 31 Mar'!$E$4+25&lt;='Test 5 straddles 31 Mar'!$F$4,'Test 5 straddles 31 Mar'!$E$4+25,""),"")</f>
        <v/>
      </c>
      <c r="B27">
        <f>IF(A27="",0,IF(SUMPRODUCT((ISNUMBER('Test 5 straddles 31 Mar'!$B$8:$B$17)+ISNUMBER('Test 5 straddles 31 Mar'!$C$8:$C$17)&gt;0)*(IF(ISNUMBER('Test 5 straddles 31 Mar'!$B$8:$B$17),'Test 5 straddles 31 Mar'!$B$8:$B$17,'Test 5 straddles 31 Mar'!$E$4)&lt;=A27)*(IF(ISNUMBER('Test 5 straddles 31 Mar'!$C$8:$C$17),'Test 5 straddles 31 Mar'!$C$8:$C$17,'Test 5 straddles 31 Mar'!$F$4)&gt;=A27))&gt;0,1,0))</f>
        <v/>
      </c>
      <c r="C27">
        <f>IF(B27=0,0,IF(SUMPRODUCT((ISNUMBER('Test 5 straddles 31 Mar'!$B$8:$B$17)+ISNUMBER('Test 5 straddles 31 Mar'!$C$8:$C$17)&gt;0)*(ISNUMBER('Test 5 straddles 31 Mar'!$B$8:$B$17)*('Test 5 straddles 31 Mar'!$B$8:$B$17=A27)+ISNUMBER('Test 5 straddles 31 Mar'!$C$8:$C$17)*('Test 5 straddles 31 Mar'!$C$8:$C$17=A27)&gt;0))&gt;0,0,1))</f>
        <v/>
      </c>
      <c r="D27">
        <f>SUM(B$2:B27)</f>
        <v/>
      </c>
      <c r="E27">
        <f>SUM(C$2:C27)</f>
        <v/>
      </c>
    </row>
    <row r="28">
      <c r="A28" s="9">
        <f>IF(ISNUMBER('Test 5 straddles 31 Mar'!$E$4),IF('Test 5 straddles 31 Mar'!$E$4+26&lt;='Test 5 straddles 31 Mar'!$F$4,'Test 5 straddles 31 Mar'!$E$4+26,""),"")</f>
        <v/>
      </c>
      <c r="B28">
        <f>IF(A28="",0,IF(SUMPRODUCT((ISNUMBER('Test 5 straddles 31 Mar'!$B$8:$B$17)+ISNUMBER('Test 5 straddles 31 Mar'!$C$8:$C$17)&gt;0)*(IF(ISNUMBER('Test 5 straddles 31 Mar'!$B$8:$B$17),'Test 5 straddles 31 Mar'!$B$8:$B$17,'Test 5 straddles 31 Mar'!$E$4)&lt;=A28)*(IF(ISNUMBER('Test 5 straddles 31 Mar'!$C$8:$C$17),'Test 5 straddles 31 Mar'!$C$8:$C$17,'Test 5 straddles 31 Mar'!$F$4)&gt;=A28))&gt;0,1,0))</f>
        <v/>
      </c>
      <c r="C28">
        <f>IF(B28=0,0,IF(SUMPRODUCT((ISNUMBER('Test 5 straddles 31 Mar'!$B$8:$B$17)+ISNUMBER('Test 5 straddles 31 Mar'!$C$8:$C$17)&gt;0)*(ISNUMBER('Test 5 straddles 31 Mar'!$B$8:$B$17)*('Test 5 straddles 31 Mar'!$B$8:$B$17=A28)+ISNUMBER('Test 5 straddles 31 Mar'!$C$8:$C$17)*('Test 5 straddles 31 Mar'!$C$8:$C$17=A28)&gt;0))&gt;0,0,1))</f>
        <v/>
      </c>
      <c r="D28">
        <f>SUM(B$2:B28)</f>
        <v/>
      </c>
      <c r="E28">
        <f>SUM(C$2:C28)</f>
        <v/>
      </c>
    </row>
    <row r="29">
      <c r="A29" s="9">
        <f>IF(ISNUMBER('Test 5 straddles 31 Mar'!$E$4),IF('Test 5 straddles 31 Mar'!$E$4+27&lt;='Test 5 straddles 31 Mar'!$F$4,'Test 5 straddles 31 Mar'!$E$4+27,""),"")</f>
        <v/>
      </c>
      <c r="B29">
        <f>IF(A29="",0,IF(SUMPRODUCT((ISNUMBER('Test 5 straddles 31 Mar'!$B$8:$B$17)+ISNUMBER('Test 5 straddles 31 Mar'!$C$8:$C$17)&gt;0)*(IF(ISNUMBER('Test 5 straddles 31 Mar'!$B$8:$B$17),'Test 5 straddles 31 Mar'!$B$8:$B$17,'Test 5 straddles 31 Mar'!$E$4)&lt;=A29)*(IF(ISNUMBER('Test 5 straddles 31 Mar'!$C$8:$C$17),'Test 5 straddles 31 Mar'!$C$8:$C$17,'Test 5 straddles 31 Mar'!$F$4)&gt;=A29))&gt;0,1,0))</f>
        <v/>
      </c>
      <c r="C29">
        <f>IF(B29=0,0,IF(SUMPRODUCT((ISNUMBER('Test 5 straddles 31 Mar'!$B$8:$B$17)+ISNUMBER('Test 5 straddles 31 Mar'!$C$8:$C$17)&gt;0)*(ISNUMBER('Test 5 straddles 31 Mar'!$B$8:$B$17)*('Test 5 straddles 31 Mar'!$B$8:$B$17=A29)+ISNUMBER('Test 5 straddles 31 Mar'!$C$8:$C$17)*('Test 5 straddles 31 Mar'!$C$8:$C$17=A29)&gt;0))&gt;0,0,1))</f>
        <v/>
      </c>
      <c r="D29">
        <f>SUM(B$2:B29)</f>
        <v/>
      </c>
      <c r="E29">
        <f>SUM(C$2:C29)</f>
        <v/>
      </c>
    </row>
    <row r="30">
      <c r="A30" s="9">
        <f>IF(ISNUMBER('Test 5 straddles 31 Mar'!$E$4),IF('Test 5 straddles 31 Mar'!$E$4+28&lt;='Test 5 straddles 31 Mar'!$F$4,'Test 5 straddles 31 Mar'!$E$4+28,""),"")</f>
        <v/>
      </c>
      <c r="B30">
        <f>IF(A30="",0,IF(SUMPRODUCT((ISNUMBER('Test 5 straddles 31 Mar'!$B$8:$B$17)+ISNUMBER('Test 5 straddles 31 Mar'!$C$8:$C$17)&gt;0)*(IF(ISNUMBER('Test 5 straddles 31 Mar'!$B$8:$B$17),'Test 5 straddles 31 Mar'!$B$8:$B$17,'Test 5 straddles 31 Mar'!$E$4)&lt;=A30)*(IF(ISNUMBER('Test 5 straddles 31 Mar'!$C$8:$C$17),'Test 5 straddles 31 Mar'!$C$8:$C$17,'Test 5 straddles 31 Mar'!$F$4)&gt;=A30))&gt;0,1,0))</f>
        <v/>
      </c>
      <c r="C30">
        <f>IF(B30=0,0,IF(SUMPRODUCT((ISNUMBER('Test 5 straddles 31 Mar'!$B$8:$B$17)+ISNUMBER('Test 5 straddles 31 Mar'!$C$8:$C$17)&gt;0)*(ISNUMBER('Test 5 straddles 31 Mar'!$B$8:$B$17)*('Test 5 straddles 31 Mar'!$B$8:$B$17=A30)+ISNUMBER('Test 5 straddles 31 Mar'!$C$8:$C$17)*('Test 5 straddles 31 Mar'!$C$8:$C$17=A30)&gt;0))&gt;0,0,1))</f>
        <v/>
      </c>
      <c r="D30">
        <f>SUM(B$2:B30)</f>
        <v/>
      </c>
      <c r="E30">
        <f>SUM(C$2:C30)</f>
        <v/>
      </c>
    </row>
    <row r="31">
      <c r="A31" s="9">
        <f>IF(ISNUMBER('Test 5 straddles 31 Mar'!$E$4),IF('Test 5 straddles 31 Mar'!$E$4+29&lt;='Test 5 straddles 31 Mar'!$F$4,'Test 5 straddles 31 Mar'!$E$4+29,""),"")</f>
        <v/>
      </c>
      <c r="B31">
        <f>IF(A31="",0,IF(SUMPRODUCT((ISNUMBER('Test 5 straddles 31 Mar'!$B$8:$B$17)+ISNUMBER('Test 5 straddles 31 Mar'!$C$8:$C$17)&gt;0)*(IF(ISNUMBER('Test 5 straddles 31 Mar'!$B$8:$B$17),'Test 5 straddles 31 Mar'!$B$8:$B$17,'Test 5 straddles 31 Mar'!$E$4)&lt;=A31)*(IF(ISNUMBER('Test 5 straddles 31 Mar'!$C$8:$C$17),'Test 5 straddles 31 Mar'!$C$8:$C$17,'Test 5 straddles 31 Mar'!$F$4)&gt;=A31))&gt;0,1,0))</f>
        <v/>
      </c>
      <c r="C31">
        <f>IF(B31=0,0,IF(SUMPRODUCT((ISNUMBER('Test 5 straddles 31 Mar'!$B$8:$B$17)+ISNUMBER('Test 5 straddles 31 Mar'!$C$8:$C$17)&gt;0)*(ISNUMBER('Test 5 straddles 31 Mar'!$B$8:$B$17)*('Test 5 straddles 31 Mar'!$B$8:$B$17=A31)+ISNUMBER('Test 5 straddles 31 Mar'!$C$8:$C$17)*('Test 5 straddles 31 Mar'!$C$8:$C$17=A31)&gt;0))&gt;0,0,1))</f>
        <v/>
      </c>
      <c r="D31">
        <f>SUM(B$2:B31)</f>
        <v/>
      </c>
      <c r="E31">
        <f>SUM(C$2:C31)</f>
        <v/>
      </c>
    </row>
    <row r="32">
      <c r="A32" s="9">
        <f>IF(ISNUMBER('Test 5 straddles 31 Mar'!$E$4),IF('Test 5 straddles 31 Mar'!$E$4+30&lt;='Test 5 straddles 31 Mar'!$F$4,'Test 5 straddles 31 Mar'!$E$4+30,""),"")</f>
        <v/>
      </c>
      <c r="B32">
        <f>IF(A32="",0,IF(SUMPRODUCT((ISNUMBER('Test 5 straddles 31 Mar'!$B$8:$B$17)+ISNUMBER('Test 5 straddles 31 Mar'!$C$8:$C$17)&gt;0)*(IF(ISNUMBER('Test 5 straddles 31 Mar'!$B$8:$B$17),'Test 5 straddles 31 Mar'!$B$8:$B$17,'Test 5 straddles 31 Mar'!$E$4)&lt;=A32)*(IF(ISNUMBER('Test 5 straddles 31 Mar'!$C$8:$C$17),'Test 5 straddles 31 Mar'!$C$8:$C$17,'Test 5 straddles 31 Mar'!$F$4)&gt;=A32))&gt;0,1,0))</f>
        <v/>
      </c>
      <c r="C32">
        <f>IF(B32=0,0,IF(SUMPRODUCT((ISNUMBER('Test 5 straddles 31 Mar'!$B$8:$B$17)+ISNUMBER('Test 5 straddles 31 Mar'!$C$8:$C$17)&gt;0)*(ISNUMBER('Test 5 straddles 31 Mar'!$B$8:$B$17)*('Test 5 straddles 31 Mar'!$B$8:$B$17=A32)+ISNUMBER('Test 5 straddles 31 Mar'!$C$8:$C$17)*('Test 5 straddles 31 Mar'!$C$8:$C$17=A32)&gt;0))&gt;0,0,1))</f>
        <v/>
      </c>
      <c r="D32">
        <f>SUM(B$2:B32)</f>
        <v/>
      </c>
      <c r="E32">
        <f>SUM(C$2:C32)</f>
        <v/>
      </c>
    </row>
    <row r="33">
      <c r="A33" s="9">
        <f>IF(ISNUMBER('Test 5 straddles 31 Mar'!$E$4),IF('Test 5 straddles 31 Mar'!$E$4+31&lt;='Test 5 straddles 31 Mar'!$F$4,'Test 5 straddles 31 Mar'!$E$4+31,""),"")</f>
        <v/>
      </c>
      <c r="B33">
        <f>IF(A33="",0,IF(SUMPRODUCT((ISNUMBER('Test 5 straddles 31 Mar'!$B$8:$B$17)+ISNUMBER('Test 5 straddles 31 Mar'!$C$8:$C$17)&gt;0)*(IF(ISNUMBER('Test 5 straddles 31 Mar'!$B$8:$B$17),'Test 5 straddles 31 Mar'!$B$8:$B$17,'Test 5 straddles 31 Mar'!$E$4)&lt;=A33)*(IF(ISNUMBER('Test 5 straddles 31 Mar'!$C$8:$C$17),'Test 5 straddles 31 Mar'!$C$8:$C$17,'Test 5 straddles 31 Mar'!$F$4)&gt;=A33))&gt;0,1,0))</f>
        <v/>
      </c>
      <c r="C33">
        <f>IF(B33=0,0,IF(SUMPRODUCT((ISNUMBER('Test 5 straddles 31 Mar'!$B$8:$B$17)+ISNUMBER('Test 5 straddles 31 Mar'!$C$8:$C$17)&gt;0)*(ISNUMBER('Test 5 straddles 31 Mar'!$B$8:$B$17)*('Test 5 straddles 31 Mar'!$B$8:$B$17=A33)+ISNUMBER('Test 5 straddles 31 Mar'!$C$8:$C$17)*('Test 5 straddles 31 Mar'!$C$8:$C$17=A33)&gt;0))&gt;0,0,1))</f>
        <v/>
      </c>
      <c r="D33">
        <f>SUM(B$2:B33)</f>
        <v/>
      </c>
      <c r="E33">
        <f>SUM(C$2:C33)</f>
        <v/>
      </c>
    </row>
    <row r="34">
      <c r="A34" s="9">
        <f>IF(ISNUMBER('Test 5 straddles 31 Mar'!$E$4),IF('Test 5 straddles 31 Mar'!$E$4+32&lt;='Test 5 straddles 31 Mar'!$F$4,'Test 5 straddles 31 Mar'!$E$4+32,""),"")</f>
        <v/>
      </c>
      <c r="B34">
        <f>IF(A34="",0,IF(SUMPRODUCT((ISNUMBER('Test 5 straddles 31 Mar'!$B$8:$B$17)+ISNUMBER('Test 5 straddles 31 Mar'!$C$8:$C$17)&gt;0)*(IF(ISNUMBER('Test 5 straddles 31 Mar'!$B$8:$B$17),'Test 5 straddles 31 Mar'!$B$8:$B$17,'Test 5 straddles 31 Mar'!$E$4)&lt;=A34)*(IF(ISNUMBER('Test 5 straddles 31 Mar'!$C$8:$C$17),'Test 5 straddles 31 Mar'!$C$8:$C$17,'Test 5 straddles 31 Mar'!$F$4)&gt;=A34))&gt;0,1,0))</f>
        <v/>
      </c>
      <c r="C34">
        <f>IF(B34=0,0,IF(SUMPRODUCT((ISNUMBER('Test 5 straddles 31 Mar'!$B$8:$B$17)+ISNUMBER('Test 5 straddles 31 Mar'!$C$8:$C$17)&gt;0)*(ISNUMBER('Test 5 straddles 31 Mar'!$B$8:$B$17)*('Test 5 straddles 31 Mar'!$B$8:$B$17=A34)+ISNUMBER('Test 5 straddles 31 Mar'!$C$8:$C$17)*('Test 5 straddles 31 Mar'!$C$8:$C$17=A34)&gt;0))&gt;0,0,1))</f>
        <v/>
      </c>
      <c r="D34">
        <f>SUM(B$2:B34)</f>
        <v/>
      </c>
      <c r="E34">
        <f>SUM(C$2:C34)</f>
        <v/>
      </c>
    </row>
    <row r="35">
      <c r="A35" s="9">
        <f>IF(ISNUMBER('Test 5 straddles 31 Mar'!$E$4),IF('Test 5 straddles 31 Mar'!$E$4+33&lt;='Test 5 straddles 31 Mar'!$F$4,'Test 5 straddles 31 Mar'!$E$4+33,""),"")</f>
        <v/>
      </c>
      <c r="B35">
        <f>IF(A35="",0,IF(SUMPRODUCT((ISNUMBER('Test 5 straddles 31 Mar'!$B$8:$B$17)+ISNUMBER('Test 5 straddles 31 Mar'!$C$8:$C$17)&gt;0)*(IF(ISNUMBER('Test 5 straddles 31 Mar'!$B$8:$B$17),'Test 5 straddles 31 Mar'!$B$8:$B$17,'Test 5 straddles 31 Mar'!$E$4)&lt;=A35)*(IF(ISNUMBER('Test 5 straddles 31 Mar'!$C$8:$C$17),'Test 5 straddles 31 Mar'!$C$8:$C$17,'Test 5 straddles 31 Mar'!$F$4)&gt;=A35))&gt;0,1,0))</f>
        <v/>
      </c>
      <c r="C35">
        <f>IF(B35=0,0,IF(SUMPRODUCT((ISNUMBER('Test 5 straddles 31 Mar'!$B$8:$B$17)+ISNUMBER('Test 5 straddles 31 Mar'!$C$8:$C$17)&gt;0)*(ISNUMBER('Test 5 straddles 31 Mar'!$B$8:$B$17)*('Test 5 straddles 31 Mar'!$B$8:$B$17=A35)+ISNUMBER('Test 5 straddles 31 Mar'!$C$8:$C$17)*('Test 5 straddles 31 Mar'!$C$8:$C$17=A35)&gt;0))&gt;0,0,1))</f>
        <v/>
      </c>
      <c r="D35">
        <f>SUM(B$2:B35)</f>
        <v/>
      </c>
      <c r="E35">
        <f>SUM(C$2:C35)</f>
        <v/>
      </c>
    </row>
    <row r="36">
      <c r="A36" s="9">
        <f>IF(ISNUMBER('Test 5 straddles 31 Mar'!$E$4),IF('Test 5 straddles 31 Mar'!$E$4+34&lt;='Test 5 straddles 31 Mar'!$F$4,'Test 5 straddles 31 Mar'!$E$4+34,""),"")</f>
        <v/>
      </c>
      <c r="B36">
        <f>IF(A36="",0,IF(SUMPRODUCT((ISNUMBER('Test 5 straddles 31 Mar'!$B$8:$B$17)+ISNUMBER('Test 5 straddles 31 Mar'!$C$8:$C$17)&gt;0)*(IF(ISNUMBER('Test 5 straddles 31 Mar'!$B$8:$B$17),'Test 5 straddles 31 Mar'!$B$8:$B$17,'Test 5 straddles 31 Mar'!$E$4)&lt;=A36)*(IF(ISNUMBER('Test 5 straddles 31 Mar'!$C$8:$C$17),'Test 5 straddles 31 Mar'!$C$8:$C$17,'Test 5 straddles 31 Mar'!$F$4)&gt;=A36))&gt;0,1,0))</f>
        <v/>
      </c>
      <c r="C36">
        <f>IF(B36=0,0,IF(SUMPRODUCT((ISNUMBER('Test 5 straddles 31 Mar'!$B$8:$B$17)+ISNUMBER('Test 5 straddles 31 Mar'!$C$8:$C$17)&gt;0)*(ISNUMBER('Test 5 straddles 31 Mar'!$B$8:$B$17)*('Test 5 straddles 31 Mar'!$B$8:$B$17=A36)+ISNUMBER('Test 5 straddles 31 Mar'!$C$8:$C$17)*('Test 5 straddles 31 Mar'!$C$8:$C$17=A36)&gt;0))&gt;0,0,1))</f>
        <v/>
      </c>
      <c r="D36">
        <f>SUM(B$2:B36)</f>
        <v/>
      </c>
      <c r="E36">
        <f>SUM(C$2:C36)</f>
        <v/>
      </c>
    </row>
    <row r="37">
      <c r="A37" s="9">
        <f>IF(ISNUMBER('Test 5 straddles 31 Mar'!$E$4),IF('Test 5 straddles 31 Mar'!$E$4+35&lt;='Test 5 straddles 31 Mar'!$F$4,'Test 5 straddles 31 Mar'!$E$4+35,""),"")</f>
        <v/>
      </c>
      <c r="B37">
        <f>IF(A37="",0,IF(SUMPRODUCT((ISNUMBER('Test 5 straddles 31 Mar'!$B$8:$B$17)+ISNUMBER('Test 5 straddles 31 Mar'!$C$8:$C$17)&gt;0)*(IF(ISNUMBER('Test 5 straddles 31 Mar'!$B$8:$B$17),'Test 5 straddles 31 Mar'!$B$8:$B$17,'Test 5 straddles 31 Mar'!$E$4)&lt;=A37)*(IF(ISNUMBER('Test 5 straddles 31 Mar'!$C$8:$C$17),'Test 5 straddles 31 Mar'!$C$8:$C$17,'Test 5 straddles 31 Mar'!$F$4)&gt;=A37))&gt;0,1,0))</f>
        <v/>
      </c>
      <c r="C37">
        <f>IF(B37=0,0,IF(SUMPRODUCT((ISNUMBER('Test 5 straddles 31 Mar'!$B$8:$B$17)+ISNUMBER('Test 5 straddles 31 Mar'!$C$8:$C$17)&gt;0)*(ISNUMBER('Test 5 straddles 31 Mar'!$B$8:$B$17)*('Test 5 straddles 31 Mar'!$B$8:$B$17=A37)+ISNUMBER('Test 5 straddles 31 Mar'!$C$8:$C$17)*('Test 5 straddles 31 Mar'!$C$8:$C$17=A37)&gt;0))&gt;0,0,1))</f>
        <v/>
      </c>
      <c r="D37">
        <f>SUM(B$2:B37)</f>
        <v/>
      </c>
      <c r="E37">
        <f>SUM(C$2:C37)</f>
        <v/>
      </c>
    </row>
    <row r="38">
      <c r="A38" s="9">
        <f>IF(ISNUMBER('Test 5 straddles 31 Mar'!$E$4),IF('Test 5 straddles 31 Mar'!$E$4+36&lt;='Test 5 straddles 31 Mar'!$F$4,'Test 5 straddles 31 Mar'!$E$4+36,""),"")</f>
        <v/>
      </c>
      <c r="B38">
        <f>IF(A38="",0,IF(SUMPRODUCT((ISNUMBER('Test 5 straddles 31 Mar'!$B$8:$B$17)+ISNUMBER('Test 5 straddles 31 Mar'!$C$8:$C$17)&gt;0)*(IF(ISNUMBER('Test 5 straddles 31 Mar'!$B$8:$B$17),'Test 5 straddles 31 Mar'!$B$8:$B$17,'Test 5 straddles 31 Mar'!$E$4)&lt;=A38)*(IF(ISNUMBER('Test 5 straddles 31 Mar'!$C$8:$C$17),'Test 5 straddles 31 Mar'!$C$8:$C$17,'Test 5 straddles 31 Mar'!$F$4)&gt;=A38))&gt;0,1,0))</f>
        <v/>
      </c>
      <c r="C38">
        <f>IF(B38=0,0,IF(SUMPRODUCT((ISNUMBER('Test 5 straddles 31 Mar'!$B$8:$B$17)+ISNUMBER('Test 5 straddles 31 Mar'!$C$8:$C$17)&gt;0)*(ISNUMBER('Test 5 straddles 31 Mar'!$B$8:$B$17)*('Test 5 straddles 31 Mar'!$B$8:$B$17=A38)+ISNUMBER('Test 5 straddles 31 Mar'!$C$8:$C$17)*('Test 5 straddles 31 Mar'!$C$8:$C$17=A38)&gt;0))&gt;0,0,1))</f>
        <v/>
      </c>
      <c r="D38">
        <f>SUM(B$2:B38)</f>
        <v/>
      </c>
      <c r="E38">
        <f>SUM(C$2:C38)</f>
        <v/>
      </c>
    </row>
    <row r="39">
      <c r="A39" s="9">
        <f>IF(ISNUMBER('Test 5 straddles 31 Mar'!$E$4),IF('Test 5 straddles 31 Mar'!$E$4+37&lt;='Test 5 straddles 31 Mar'!$F$4,'Test 5 straddles 31 Mar'!$E$4+37,""),"")</f>
        <v/>
      </c>
      <c r="B39">
        <f>IF(A39="",0,IF(SUMPRODUCT((ISNUMBER('Test 5 straddles 31 Mar'!$B$8:$B$17)+ISNUMBER('Test 5 straddles 31 Mar'!$C$8:$C$17)&gt;0)*(IF(ISNUMBER('Test 5 straddles 31 Mar'!$B$8:$B$17),'Test 5 straddles 31 Mar'!$B$8:$B$17,'Test 5 straddles 31 Mar'!$E$4)&lt;=A39)*(IF(ISNUMBER('Test 5 straddles 31 Mar'!$C$8:$C$17),'Test 5 straddles 31 Mar'!$C$8:$C$17,'Test 5 straddles 31 Mar'!$F$4)&gt;=A39))&gt;0,1,0))</f>
        <v/>
      </c>
      <c r="C39">
        <f>IF(B39=0,0,IF(SUMPRODUCT((ISNUMBER('Test 5 straddles 31 Mar'!$B$8:$B$17)+ISNUMBER('Test 5 straddles 31 Mar'!$C$8:$C$17)&gt;0)*(ISNUMBER('Test 5 straddles 31 Mar'!$B$8:$B$17)*('Test 5 straddles 31 Mar'!$B$8:$B$17=A39)+ISNUMBER('Test 5 straddles 31 Mar'!$C$8:$C$17)*('Test 5 straddles 31 Mar'!$C$8:$C$17=A39)&gt;0))&gt;0,0,1))</f>
        <v/>
      </c>
      <c r="D39">
        <f>SUM(B$2:B39)</f>
        <v/>
      </c>
      <c r="E39">
        <f>SUM(C$2:C39)</f>
        <v/>
      </c>
    </row>
    <row r="40">
      <c r="A40" s="9">
        <f>IF(ISNUMBER('Test 5 straddles 31 Mar'!$E$4),IF('Test 5 straddles 31 Mar'!$E$4+38&lt;='Test 5 straddles 31 Mar'!$F$4,'Test 5 straddles 31 Mar'!$E$4+38,""),"")</f>
        <v/>
      </c>
      <c r="B40">
        <f>IF(A40="",0,IF(SUMPRODUCT((ISNUMBER('Test 5 straddles 31 Mar'!$B$8:$B$17)+ISNUMBER('Test 5 straddles 31 Mar'!$C$8:$C$17)&gt;0)*(IF(ISNUMBER('Test 5 straddles 31 Mar'!$B$8:$B$17),'Test 5 straddles 31 Mar'!$B$8:$B$17,'Test 5 straddles 31 Mar'!$E$4)&lt;=A40)*(IF(ISNUMBER('Test 5 straddles 31 Mar'!$C$8:$C$17),'Test 5 straddles 31 Mar'!$C$8:$C$17,'Test 5 straddles 31 Mar'!$F$4)&gt;=A40))&gt;0,1,0))</f>
        <v/>
      </c>
      <c r="C40">
        <f>IF(B40=0,0,IF(SUMPRODUCT((ISNUMBER('Test 5 straddles 31 Mar'!$B$8:$B$17)+ISNUMBER('Test 5 straddles 31 Mar'!$C$8:$C$17)&gt;0)*(ISNUMBER('Test 5 straddles 31 Mar'!$B$8:$B$17)*('Test 5 straddles 31 Mar'!$B$8:$B$17=A40)+ISNUMBER('Test 5 straddles 31 Mar'!$C$8:$C$17)*('Test 5 straddles 31 Mar'!$C$8:$C$17=A40)&gt;0))&gt;0,0,1))</f>
        <v/>
      </c>
      <c r="D40">
        <f>SUM(B$2:B40)</f>
        <v/>
      </c>
      <c r="E40">
        <f>SUM(C$2:C40)</f>
        <v/>
      </c>
    </row>
    <row r="41">
      <c r="A41" s="9">
        <f>IF(ISNUMBER('Test 5 straddles 31 Mar'!$E$4),IF('Test 5 straddles 31 Mar'!$E$4+39&lt;='Test 5 straddles 31 Mar'!$F$4,'Test 5 straddles 31 Mar'!$E$4+39,""),"")</f>
        <v/>
      </c>
      <c r="B41">
        <f>IF(A41="",0,IF(SUMPRODUCT((ISNUMBER('Test 5 straddles 31 Mar'!$B$8:$B$17)+ISNUMBER('Test 5 straddles 31 Mar'!$C$8:$C$17)&gt;0)*(IF(ISNUMBER('Test 5 straddles 31 Mar'!$B$8:$B$17),'Test 5 straddles 31 Mar'!$B$8:$B$17,'Test 5 straddles 31 Mar'!$E$4)&lt;=A41)*(IF(ISNUMBER('Test 5 straddles 31 Mar'!$C$8:$C$17),'Test 5 straddles 31 Mar'!$C$8:$C$17,'Test 5 straddles 31 Mar'!$F$4)&gt;=A41))&gt;0,1,0))</f>
        <v/>
      </c>
      <c r="C41">
        <f>IF(B41=0,0,IF(SUMPRODUCT((ISNUMBER('Test 5 straddles 31 Mar'!$B$8:$B$17)+ISNUMBER('Test 5 straddles 31 Mar'!$C$8:$C$17)&gt;0)*(ISNUMBER('Test 5 straddles 31 Mar'!$B$8:$B$17)*('Test 5 straddles 31 Mar'!$B$8:$B$17=A41)+ISNUMBER('Test 5 straddles 31 Mar'!$C$8:$C$17)*('Test 5 straddles 31 Mar'!$C$8:$C$17=A41)&gt;0))&gt;0,0,1))</f>
        <v/>
      </c>
      <c r="D41">
        <f>SUM(B$2:B41)</f>
        <v/>
      </c>
      <c r="E41">
        <f>SUM(C$2:C41)</f>
        <v/>
      </c>
    </row>
    <row r="42">
      <c r="A42" s="9">
        <f>IF(ISNUMBER('Test 5 straddles 31 Mar'!$E$4),IF('Test 5 straddles 31 Mar'!$E$4+40&lt;='Test 5 straddles 31 Mar'!$F$4,'Test 5 straddles 31 Mar'!$E$4+40,""),"")</f>
        <v/>
      </c>
      <c r="B42">
        <f>IF(A42="",0,IF(SUMPRODUCT((ISNUMBER('Test 5 straddles 31 Mar'!$B$8:$B$17)+ISNUMBER('Test 5 straddles 31 Mar'!$C$8:$C$17)&gt;0)*(IF(ISNUMBER('Test 5 straddles 31 Mar'!$B$8:$B$17),'Test 5 straddles 31 Mar'!$B$8:$B$17,'Test 5 straddles 31 Mar'!$E$4)&lt;=A42)*(IF(ISNUMBER('Test 5 straddles 31 Mar'!$C$8:$C$17),'Test 5 straddles 31 Mar'!$C$8:$C$17,'Test 5 straddles 31 Mar'!$F$4)&gt;=A42))&gt;0,1,0))</f>
        <v/>
      </c>
      <c r="C42">
        <f>IF(B42=0,0,IF(SUMPRODUCT((ISNUMBER('Test 5 straddles 31 Mar'!$B$8:$B$17)+ISNUMBER('Test 5 straddles 31 Mar'!$C$8:$C$17)&gt;0)*(ISNUMBER('Test 5 straddles 31 Mar'!$B$8:$B$17)*('Test 5 straddles 31 Mar'!$B$8:$B$17=A42)+ISNUMBER('Test 5 straddles 31 Mar'!$C$8:$C$17)*('Test 5 straddles 31 Mar'!$C$8:$C$17=A42)&gt;0))&gt;0,0,1))</f>
        <v/>
      </c>
      <c r="D42">
        <f>SUM(B$2:B42)</f>
        <v/>
      </c>
      <c r="E42">
        <f>SUM(C$2:C42)</f>
        <v/>
      </c>
    </row>
    <row r="43">
      <c r="A43" s="9">
        <f>IF(ISNUMBER('Test 5 straddles 31 Mar'!$E$4),IF('Test 5 straddles 31 Mar'!$E$4+41&lt;='Test 5 straddles 31 Mar'!$F$4,'Test 5 straddles 31 Mar'!$E$4+41,""),"")</f>
        <v/>
      </c>
      <c r="B43">
        <f>IF(A43="",0,IF(SUMPRODUCT((ISNUMBER('Test 5 straddles 31 Mar'!$B$8:$B$17)+ISNUMBER('Test 5 straddles 31 Mar'!$C$8:$C$17)&gt;0)*(IF(ISNUMBER('Test 5 straddles 31 Mar'!$B$8:$B$17),'Test 5 straddles 31 Mar'!$B$8:$B$17,'Test 5 straddles 31 Mar'!$E$4)&lt;=A43)*(IF(ISNUMBER('Test 5 straddles 31 Mar'!$C$8:$C$17),'Test 5 straddles 31 Mar'!$C$8:$C$17,'Test 5 straddles 31 Mar'!$F$4)&gt;=A43))&gt;0,1,0))</f>
        <v/>
      </c>
      <c r="C43">
        <f>IF(B43=0,0,IF(SUMPRODUCT((ISNUMBER('Test 5 straddles 31 Mar'!$B$8:$B$17)+ISNUMBER('Test 5 straddles 31 Mar'!$C$8:$C$17)&gt;0)*(ISNUMBER('Test 5 straddles 31 Mar'!$B$8:$B$17)*('Test 5 straddles 31 Mar'!$B$8:$B$17=A43)+ISNUMBER('Test 5 straddles 31 Mar'!$C$8:$C$17)*('Test 5 straddles 31 Mar'!$C$8:$C$17=A43)&gt;0))&gt;0,0,1))</f>
        <v/>
      </c>
      <c r="D43">
        <f>SUM(B$2:B43)</f>
        <v/>
      </c>
      <c r="E43">
        <f>SUM(C$2:C43)</f>
        <v/>
      </c>
    </row>
    <row r="44">
      <c r="A44" s="9">
        <f>IF(ISNUMBER('Test 5 straddles 31 Mar'!$E$4),IF('Test 5 straddles 31 Mar'!$E$4+42&lt;='Test 5 straddles 31 Mar'!$F$4,'Test 5 straddles 31 Mar'!$E$4+42,""),"")</f>
        <v/>
      </c>
      <c r="B44">
        <f>IF(A44="",0,IF(SUMPRODUCT((ISNUMBER('Test 5 straddles 31 Mar'!$B$8:$B$17)+ISNUMBER('Test 5 straddles 31 Mar'!$C$8:$C$17)&gt;0)*(IF(ISNUMBER('Test 5 straddles 31 Mar'!$B$8:$B$17),'Test 5 straddles 31 Mar'!$B$8:$B$17,'Test 5 straddles 31 Mar'!$E$4)&lt;=A44)*(IF(ISNUMBER('Test 5 straddles 31 Mar'!$C$8:$C$17),'Test 5 straddles 31 Mar'!$C$8:$C$17,'Test 5 straddles 31 Mar'!$F$4)&gt;=A44))&gt;0,1,0))</f>
        <v/>
      </c>
      <c r="C44">
        <f>IF(B44=0,0,IF(SUMPRODUCT((ISNUMBER('Test 5 straddles 31 Mar'!$B$8:$B$17)+ISNUMBER('Test 5 straddles 31 Mar'!$C$8:$C$17)&gt;0)*(ISNUMBER('Test 5 straddles 31 Mar'!$B$8:$B$17)*('Test 5 straddles 31 Mar'!$B$8:$B$17=A44)+ISNUMBER('Test 5 straddles 31 Mar'!$C$8:$C$17)*('Test 5 straddles 31 Mar'!$C$8:$C$17=A44)&gt;0))&gt;0,0,1))</f>
        <v/>
      </c>
      <c r="D44">
        <f>SUM(B$2:B44)</f>
        <v/>
      </c>
      <c r="E44">
        <f>SUM(C$2:C44)</f>
        <v/>
      </c>
    </row>
    <row r="45">
      <c r="A45" s="9">
        <f>IF(ISNUMBER('Test 5 straddles 31 Mar'!$E$4),IF('Test 5 straddles 31 Mar'!$E$4+43&lt;='Test 5 straddles 31 Mar'!$F$4,'Test 5 straddles 31 Mar'!$E$4+43,""),"")</f>
        <v/>
      </c>
      <c r="B45">
        <f>IF(A45="",0,IF(SUMPRODUCT((ISNUMBER('Test 5 straddles 31 Mar'!$B$8:$B$17)+ISNUMBER('Test 5 straddles 31 Mar'!$C$8:$C$17)&gt;0)*(IF(ISNUMBER('Test 5 straddles 31 Mar'!$B$8:$B$17),'Test 5 straddles 31 Mar'!$B$8:$B$17,'Test 5 straddles 31 Mar'!$E$4)&lt;=A45)*(IF(ISNUMBER('Test 5 straddles 31 Mar'!$C$8:$C$17),'Test 5 straddles 31 Mar'!$C$8:$C$17,'Test 5 straddles 31 Mar'!$F$4)&gt;=A45))&gt;0,1,0))</f>
        <v/>
      </c>
      <c r="C45">
        <f>IF(B45=0,0,IF(SUMPRODUCT((ISNUMBER('Test 5 straddles 31 Mar'!$B$8:$B$17)+ISNUMBER('Test 5 straddles 31 Mar'!$C$8:$C$17)&gt;0)*(ISNUMBER('Test 5 straddles 31 Mar'!$B$8:$B$17)*('Test 5 straddles 31 Mar'!$B$8:$B$17=A45)+ISNUMBER('Test 5 straddles 31 Mar'!$C$8:$C$17)*('Test 5 straddles 31 Mar'!$C$8:$C$17=A45)&gt;0))&gt;0,0,1))</f>
        <v/>
      </c>
      <c r="D45">
        <f>SUM(B$2:B45)</f>
        <v/>
      </c>
      <c r="E45">
        <f>SUM(C$2:C45)</f>
        <v/>
      </c>
    </row>
    <row r="46">
      <c r="A46" s="9">
        <f>IF(ISNUMBER('Test 5 straddles 31 Mar'!$E$4),IF('Test 5 straddles 31 Mar'!$E$4+44&lt;='Test 5 straddles 31 Mar'!$F$4,'Test 5 straddles 31 Mar'!$E$4+44,""),"")</f>
        <v/>
      </c>
      <c r="B46">
        <f>IF(A46="",0,IF(SUMPRODUCT((ISNUMBER('Test 5 straddles 31 Mar'!$B$8:$B$17)+ISNUMBER('Test 5 straddles 31 Mar'!$C$8:$C$17)&gt;0)*(IF(ISNUMBER('Test 5 straddles 31 Mar'!$B$8:$B$17),'Test 5 straddles 31 Mar'!$B$8:$B$17,'Test 5 straddles 31 Mar'!$E$4)&lt;=A46)*(IF(ISNUMBER('Test 5 straddles 31 Mar'!$C$8:$C$17),'Test 5 straddles 31 Mar'!$C$8:$C$17,'Test 5 straddles 31 Mar'!$F$4)&gt;=A46))&gt;0,1,0))</f>
        <v/>
      </c>
      <c r="C46">
        <f>IF(B46=0,0,IF(SUMPRODUCT((ISNUMBER('Test 5 straddles 31 Mar'!$B$8:$B$17)+ISNUMBER('Test 5 straddles 31 Mar'!$C$8:$C$17)&gt;0)*(ISNUMBER('Test 5 straddles 31 Mar'!$B$8:$B$17)*('Test 5 straddles 31 Mar'!$B$8:$B$17=A46)+ISNUMBER('Test 5 straddles 31 Mar'!$C$8:$C$17)*('Test 5 straddles 31 Mar'!$C$8:$C$17=A46)&gt;0))&gt;0,0,1))</f>
        <v/>
      </c>
      <c r="D46">
        <f>SUM(B$2:B46)</f>
        <v/>
      </c>
      <c r="E46">
        <f>SUM(C$2:C46)</f>
        <v/>
      </c>
    </row>
    <row r="47">
      <c r="A47" s="9">
        <f>IF(ISNUMBER('Test 5 straddles 31 Mar'!$E$4),IF('Test 5 straddles 31 Mar'!$E$4+45&lt;='Test 5 straddles 31 Mar'!$F$4,'Test 5 straddles 31 Mar'!$E$4+45,""),"")</f>
        <v/>
      </c>
      <c r="B47">
        <f>IF(A47="",0,IF(SUMPRODUCT((ISNUMBER('Test 5 straddles 31 Mar'!$B$8:$B$17)+ISNUMBER('Test 5 straddles 31 Mar'!$C$8:$C$17)&gt;0)*(IF(ISNUMBER('Test 5 straddles 31 Mar'!$B$8:$B$17),'Test 5 straddles 31 Mar'!$B$8:$B$17,'Test 5 straddles 31 Mar'!$E$4)&lt;=A47)*(IF(ISNUMBER('Test 5 straddles 31 Mar'!$C$8:$C$17),'Test 5 straddles 31 Mar'!$C$8:$C$17,'Test 5 straddles 31 Mar'!$F$4)&gt;=A47))&gt;0,1,0))</f>
        <v/>
      </c>
      <c r="C47">
        <f>IF(B47=0,0,IF(SUMPRODUCT((ISNUMBER('Test 5 straddles 31 Mar'!$B$8:$B$17)+ISNUMBER('Test 5 straddles 31 Mar'!$C$8:$C$17)&gt;0)*(ISNUMBER('Test 5 straddles 31 Mar'!$B$8:$B$17)*('Test 5 straddles 31 Mar'!$B$8:$B$17=A47)+ISNUMBER('Test 5 straddles 31 Mar'!$C$8:$C$17)*('Test 5 straddles 31 Mar'!$C$8:$C$17=A47)&gt;0))&gt;0,0,1))</f>
        <v/>
      </c>
      <c r="D47">
        <f>SUM(B$2:B47)</f>
        <v/>
      </c>
      <c r="E47">
        <f>SUM(C$2:C47)</f>
        <v/>
      </c>
    </row>
    <row r="48">
      <c r="A48" s="9">
        <f>IF(ISNUMBER('Test 5 straddles 31 Mar'!$E$4),IF('Test 5 straddles 31 Mar'!$E$4+46&lt;='Test 5 straddles 31 Mar'!$F$4,'Test 5 straddles 31 Mar'!$E$4+46,""),"")</f>
        <v/>
      </c>
      <c r="B48">
        <f>IF(A48="",0,IF(SUMPRODUCT((ISNUMBER('Test 5 straddles 31 Mar'!$B$8:$B$17)+ISNUMBER('Test 5 straddles 31 Mar'!$C$8:$C$17)&gt;0)*(IF(ISNUMBER('Test 5 straddles 31 Mar'!$B$8:$B$17),'Test 5 straddles 31 Mar'!$B$8:$B$17,'Test 5 straddles 31 Mar'!$E$4)&lt;=A48)*(IF(ISNUMBER('Test 5 straddles 31 Mar'!$C$8:$C$17),'Test 5 straddles 31 Mar'!$C$8:$C$17,'Test 5 straddles 31 Mar'!$F$4)&gt;=A48))&gt;0,1,0))</f>
        <v/>
      </c>
      <c r="C48">
        <f>IF(B48=0,0,IF(SUMPRODUCT((ISNUMBER('Test 5 straddles 31 Mar'!$B$8:$B$17)+ISNUMBER('Test 5 straddles 31 Mar'!$C$8:$C$17)&gt;0)*(ISNUMBER('Test 5 straddles 31 Mar'!$B$8:$B$17)*('Test 5 straddles 31 Mar'!$B$8:$B$17=A48)+ISNUMBER('Test 5 straddles 31 Mar'!$C$8:$C$17)*('Test 5 straddles 31 Mar'!$C$8:$C$17=A48)&gt;0))&gt;0,0,1))</f>
        <v/>
      </c>
      <c r="D48">
        <f>SUM(B$2:B48)</f>
        <v/>
      </c>
      <c r="E48">
        <f>SUM(C$2:C48)</f>
        <v/>
      </c>
    </row>
    <row r="49">
      <c r="A49" s="9">
        <f>IF(ISNUMBER('Test 5 straddles 31 Mar'!$E$4),IF('Test 5 straddles 31 Mar'!$E$4+47&lt;='Test 5 straddles 31 Mar'!$F$4,'Test 5 straddles 31 Mar'!$E$4+47,""),"")</f>
        <v/>
      </c>
      <c r="B49">
        <f>IF(A49="",0,IF(SUMPRODUCT((ISNUMBER('Test 5 straddles 31 Mar'!$B$8:$B$17)+ISNUMBER('Test 5 straddles 31 Mar'!$C$8:$C$17)&gt;0)*(IF(ISNUMBER('Test 5 straddles 31 Mar'!$B$8:$B$17),'Test 5 straddles 31 Mar'!$B$8:$B$17,'Test 5 straddles 31 Mar'!$E$4)&lt;=A49)*(IF(ISNUMBER('Test 5 straddles 31 Mar'!$C$8:$C$17),'Test 5 straddles 31 Mar'!$C$8:$C$17,'Test 5 straddles 31 Mar'!$F$4)&gt;=A49))&gt;0,1,0))</f>
        <v/>
      </c>
      <c r="C49">
        <f>IF(B49=0,0,IF(SUMPRODUCT((ISNUMBER('Test 5 straddles 31 Mar'!$B$8:$B$17)+ISNUMBER('Test 5 straddles 31 Mar'!$C$8:$C$17)&gt;0)*(ISNUMBER('Test 5 straddles 31 Mar'!$B$8:$B$17)*('Test 5 straddles 31 Mar'!$B$8:$B$17=A49)+ISNUMBER('Test 5 straddles 31 Mar'!$C$8:$C$17)*('Test 5 straddles 31 Mar'!$C$8:$C$17=A49)&gt;0))&gt;0,0,1))</f>
        <v/>
      </c>
      <c r="D49">
        <f>SUM(B$2:B49)</f>
        <v/>
      </c>
      <c r="E49">
        <f>SUM(C$2:C49)</f>
        <v/>
      </c>
    </row>
    <row r="50">
      <c r="A50" s="9">
        <f>IF(ISNUMBER('Test 5 straddles 31 Mar'!$E$4),IF('Test 5 straddles 31 Mar'!$E$4+48&lt;='Test 5 straddles 31 Mar'!$F$4,'Test 5 straddles 31 Mar'!$E$4+48,""),"")</f>
        <v/>
      </c>
      <c r="B50">
        <f>IF(A50="",0,IF(SUMPRODUCT((ISNUMBER('Test 5 straddles 31 Mar'!$B$8:$B$17)+ISNUMBER('Test 5 straddles 31 Mar'!$C$8:$C$17)&gt;0)*(IF(ISNUMBER('Test 5 straddles 31 Mar'!$B$8:$B$17),'Test 5 straddles 31 Mar'!$B$8:$B$17,'Test 5 straddles 31 Mar'!$E$4)&lt;=A50)*(IF(ISNUMBER('Test 5 straddles 31 Mar'!$C$8:$C$17),'Test 5 straddles 31 Mar'!$C$8:$C$17,'Test 5 straddles 31 Mar'!$F$4)&gt;=A50))&gt;0,1,0))</f>
        <v/>
      </c>
      <c r="C50">
        <f>IF(B50=0,0,IF(SUMPRODUCT((ISNUMBER('Test 5 straddles 31 Mar'!$B$8:$B$17)+ISNUMBER('Test 5 straddles 31 Mar'!$C$8:$C$17)&gt;0)*(ISNUMBER('Test 5 straddles 31 Mar'!$B$8:$B$17)*('Test 5 straddles 31 Mar'!$B$8:$B$17=A50)+ISNUMBER('Test 5 straddles 31 Mar'!$C$8:$C$17)*('Test 5 straddles 31 Mar'!$C$8:$C$17=A50)&gt;0))&gt;0,0,1))</f>
        <v/>
      </c>
      <c r="D50">
        <f>SUM(B$2:B50)</f>
        <v/>
      </c>
      <c r="E50">
        <f>SUM(C$2:C50)</f>
        <v/>
      </c>
    </row>
    <row r="51">
      <c r="A51" s="9">
        <f>IF(ISNUMBER('Test 5 straddles 31 Mar'!$E$4),IF('Test 5 straddles 31 Mar'!$E$4+49&lt;='Test 5 straddles 31 Mar'!$F$4,'Test 5 straddles 31 Mar'!$E$4+49,""),"")</f>
        <v/>
      </c>
      <c r="B51">
        <f>IF(A51="",0,IF(SUMPRODUCT((ISNUMBER('Test 5 straddles 31 Mar'!$B$8:$B$17)+ISNUMBER('Test 5 straddles 31 Mar'!$C$8:$C$17)&gt;0)*(IF(ISNUMBER('Test 5 straddles 31 Mar'!$B$8:$B$17),'Test 5 straddles 31 Mar'!$B$8:$B$17,'Test 5 straddles 31 Mar'!$E$4)&lt;=A51)*(IF(ISNUMBER('Test 5 straddles 31 Mar'!$C$8:$C$17),'Test 5 straddles 31 Mar'!$C$8:$C$17,'Test 5 straddles 31 Mar'!$F$4)&gt;=A51))&gt;0,1,0))</f>
        <v/>
      </c>
      <c r="C51">
        <f>IF(B51=0,0,IF(SUMPRODUCT((ISNUMBER('Test 5 straddles 31 Mar'!$B$8:$B$17)+ISNUMBER('Test 5 straddles 31 Mar'!$C$8:$C$17)&gt;0)*(ISNUMBER('Test 5 straddles 31 Mar'!$B$8:$B$17)*('Test 5 straddles 31 Mar'!$B$8:$B$17=A51)+ISNUMBER('Test 5 straddles 31 Mar'!$C$8:$C$17)*('Test 5 straddles 31 Mar'!$C$8:$C$17=A51)&gt;0))&gt;0,0,1))</f>
        <v/>
      </c>
      <c r="D51">
        <f>SUM(B$2:B51)</f>
        <v/>
      </c>
      <c r="E51">
        <f>SUM(C$2:C51)</f>
        <v/>
      </c>
    </row>
    <row r="52">
      <c r="A52" s="9">
        <f>IF(ISNUMBER('Test 5 straddles 31 Mar'!$E$4),IF('Test 5 straddles 31 Mar'!$E$4+50&lt;='Test 5 straddles 31 Mar'!$F$4,'Test 5 straddles 31 Mar'!$E$4+50,""),"")</f>
        <v/>
      </c>
      <c r="B52">
        <f>IF(A52="",0,IF(SUMPRODUCT((ISNUMBER('Test 5 straddles 31 Mar'!$B$8:$B$17)+ISNUMBER('Test 5 straddles 31 Mar'!$C$8:$C$17)&gt;0)*(IF(ISNUMBER('Test 5 straddles 31 Mar'!$B$8:$B$17),'Test 5 straddles 31 Mar'!$B$8:$B$17,'Test 5 straddles 31 Mar'!$E$4)&lt;=A52)*(IF(ISNUMBER('Test 5 straddles 31 Mar'!$C$8:$C$17),'Test 5 straddles 31 Mar'!$C$8:$C$17,'Test 5 straddles 31 Mar'!$F$4)&gt;=A52))&gt;0,1,0))</f>
        <v/>
      </c>
      <c r="C52">
        <f>IF(B52=0,0,IF(SUMPRODUCT((ISNUMBER('Test 5 straddles 31 Mar'!$B$8:$B$17)+ISNUMBER('Test 5 straddles 31 Mar'!$C$8:$C$17)&gt;0)*(ISNUMBER('Test 5 straddles 31 Mar'!$B$8:$B$17)*('Test 5 straddles 31 Mar'!$B$8:$B$17=A52)+ISNUMBER('Test 5 straddles 31 Mar'!$C$8:$C$17)*('Test 5 straddles 31 Mar'!$C$8:$C$17=A52)&gt;0))&gt;0,0,1))</f>
        <v/>
      </c>
      <c r="D52">
        <f>SUM(B$2:B52)</f>
        <v/>
      </c>
      <c r="E52">
        <f>SUM(C$2:C52)</f>
        <v/>
      </c>
    </row>
    <row r="53">
      <c r="A53" s="9">
        <f>IF(ISNUMBER('Test 5 straddles 31 Mar'!$E$4),IF('Test 5 straddles 31 Mar'!$E$4+51&lt;='Test 5 straddles 31 Mar'!$F$4,'Test 5 straddles 31 Mar'!$E$4+51,""),"")</f>
        <v/>
      </c>
      <c r="B53">
        <f>IF(A53="",0,IF(SUMPRODUCT((ISNUMBER('Test 5 straddles 31 Mar'!$B$8:$B$17)+ISNUMBER('Test 5 straddles 31 Mar'!$C$8:$C$17)&gt;0)*(IF(ISNUMBER('Test 5 straddles 31 Mar'!$B$8:$B$17),'Test 5 straddles 31 Mar'!$B$8:$B$17,'Test 5 straddles 31 Mar'!$E$4)&lt;=A53)*(IF(ISNUMBER('Test 5 straddles 31 Mar'!$C$8:$C$17),'Test 5 straddles 31 Mar'!$C$8:$C$17,'Test 5 straddles 31 Mar'!$F$4)&gt;=A53))&gt;0,1,0))</f>
        <v/>
      </c>
      <c r="C53">
        <f>IF(B53=0,0,IF(SUMPRODUCT((ISNUMBER('Test 5 straddles 31 Mar'!$B$8:$B$17)+ISNUMBER('Test 5 straddles 31 Mar'!$C$8:$C$17)&gt;0)*(ISNUMBER('Test 5 straddles 31 Mar'!$B$8:$B$17)*('Test 5 straddles 31 Mar'!$B$8:$B$17=A53)+ISNUMBER('Test 5 straddles 31 Mar'!$C$8:$C$17)*('Test 5 straddles 31 Mar'!$C$8:$C$17=A53)&gt;0))&gt;0,0,1))</f>
        <v/>
      </c>
      <c r="D53">
        <f>SUM(B$2:B53)</f>
        <v/>
      </c>
      <c r="E53">
        <f>SUM(C$2:C53)</f>
        <v/>
      </c>
    </row>
    <row r="54">
      <c r="A54" s="9">
        <f>IF(ISNUMBER('Test 5 straddles 31 Mar'!$E$4),IF('Test 5 straddles 31 Mar'!$E$4+52&lt;='Test 5 straddles 31 Mar'!$F$4,'Test 5 straddles 31 Mar'!$E$4+52,""),"")</f>
        <v/>
      </c>
      <c r="B54">
        <f>IF(A54="",0,IF(SUMPRODUCT((ISNUMBER('Test 5 straddles 31 Mar'!$B$8:$B$17)+ISNUMBER('Test 5 straddles 31 Mar'!$C$8:$C$17)&gt;0)*(IF(ISNUMBER('Test 5 straddles 31 Mar'!$B$8:$B$17),'Test 5 straddles 31 Mar'!$B$8:$B$17,'Test 5 straddles 31 Mar'!$E$4)&lt;=A54)*(IF(ISNUMBER('Test 5 straddles 31 Mar'!$C$8:$C$17),'Test 5 straddles 31 Mar'!$C$8:$C$17,'Test 5 straddles 31 Mar'!$F$4)&gt;=A54))&gt;0,1,0))</f>
        <v/>
      </c>
      <c r="C54">
        <f>IF(B54=0,0,IF(SUMPRODUCT((ISNUMBER('Test 5 straddles 31 Mar'!$B$8:$B$17)+ISNUMBER('Test 5 straddles 31 Mar'!$C$8:$C$17)&gt;0)*(ISNUMBER('Test 5 straddles 31 Mar'!$B$8:$B$17)*('Test 5 straddles 31 Mar'!$B$8:$B$17=A54)+ISNUMBER('Test 5 straddles 31 Mar'!$C$8:$C$17)*('Test 5 straddles 31 Mar'!$C$8:$C$17=A54)&gt;0))&gt;0,0,1))</f>
        <v/>
      </c>
      <c r="D54">
        <f>SUM(B$2:B54)</f>
        <v/>
      </c>
      <c r="E54">
        <f>SUM(C$2:C54)</f>
        <v/>
      </c>
    </row>
    <row r="55">
      <c r="A55" s="9">
        <f>IF(ISNUMBER('Test 5 straddles 31 Mar'!$E$4),IF('Test 5 straddles 31 Mar'!$E$4+53&lt;='Test 5 straddles 31 Mar'!$F$4,'Test 5 straddles 31 Mar'!$E$4+53,""),"")</f>
        <v/>
      </c>
      <c r="B55">
        <f>IF(A55="",0,IF(SUMPRODUCT((ISNUMBER('Test 5 straddles 31 Mar'!$B$8:$B$17)+ISNUMBER('Test 5 straddles 31 Mar'!$C$8:$C$17)&gt;0)*(IF(ISNUMBER('Test 5 straddles 31 Mar'!$B$8:$B$17),'Test 5 straddles 31 Mar'!$B$8:$B$17,'Test 5 straddles 31 Mar'!$E$4)&lt;=A55)*(IF(ISNUMBER('Test 5 straddles 31 Mar'!$C$8:$C$17),'Test 5 straddles 31 Mar'!$C$8:$C$17,'Test 5 straddles 31 Mar'!$F$4)&gt;=A55))&gt;0,1,0))</f>
        <v/>
      </c>
      <c r="C55">
        <f>IF(B55=0,0,IF(SUMPRODUCT((ISNUMBER('Test 5 straddles 31 Mar'!$B$8:$B$17)+ISNUMBER('Test 5 straddles 31 Mar'!$C$8:$C$17)&gt;0)*(ISNUMBER('Test 5 straddles 31 Mar'!$B$8:$B$17)*('Test 5 straddles 31 Mar'!$B$8:$B$17=A55)+ISNUMBER('Test 5 straddles 31 Mar'!$C$8:$C$17)*('Test 5 straddles 31 Mar'!$C$8:$C$17=A55)&gt;0))&gt;0,0,1))</f>
        <v/>
      </c>
      <c r="D55">
        <f>SUM(B$2:B55)</f>
        <v/>
      </c>
      <c r="E55">
        <f>SUM(C$2:C55)</f>
        <v/>
      </c>
    </row>
    <row r="56">
      <c r="A56" s="9">
        <f>IF(ISNUMBER('Test 5 straddles 31 Mar'!$E$4),IF('Test 5 straddles 31 Mar'!$E$4+54&lt;='Test 5 straddles 31 Mar'!$F$4,'Test 5 straddles 31 Mar'!$E$4+54,""),"")</f>
        <v/>
      </c>
      <c r="B56">
        <f>IF(A56="",0,IF(SUMPRODUCT((ISNUMBER('Test 5 straddles 31 Mar'!$B$8:$B$17)+ISNUMBER('Test 5 straddles 31 Mar'!$C$8:$C$17)&gt;0)*(IF(ISNUMBER('Test 5 straddles 31 Mar'!$B$8:$B$17),'Test 5 straddles 31 Mar'!$B$8:$B$17,'Test 5 straddles 31 Mar'!$E$4)&lt;=A56)*(IF(ISNUMBER('Test 5 straddles 31 Mar'!$C$8:$C$17),'Test 5 straddles 31 Mar'!$C$8:$C$17,'Test 5 straddles 31 Mar'!$F$4)&gt;=A56))&gt;0,1,0))</f>
        <v/>
      </c>
      <c r="C56">
        <f>IF(B56=0,0,IF(SUMPRODUCT((ISNUMBER('Test 5 straddles 31 Mar'!$B$8:$B$17)+ISNUMBER('Test 5 straddles 31 Mar'!$C$8:$C$17)&gt;0)*(ISNUMBER('Test 5 straddles 31 Mar'!$B$8:$B$17)*('Test 5 straddles 31 Mar'!$B$8:$B$17=A56)+ISNUMBER('Test 5 straddles 31 Mar'!$C$8:$C$17)*('Test 5 straddles 31 Mar'!$C$8:$C$17=A56)&gt;0))&gt;0,0,1))</f>
        <v/>
      </c>
      <c r="D56">
        <f>SUM(B$2:B56)</f>
        <v/>
      </c>
      <c r="E56">
        <f>SUM(C$2:C56)</f>
        <v/>
      </c>
    </row>
    <row r="57">
      <c r="A57" s="9">
        <f>IF(ISNUMBER('Test 5 straddles 31 Mar'!$E$4),IF('Test 5 straddles 31 Mar'!$E$4+55&lt;='Test 5 straddles 31 Mar'!$F$4,'Test 5 straddles 31 Mar'!$E$4+55,""),"")</f>
        <v/>
      </c>
      <c r="B57">
        <f>IF(A57="",0,IF(SUMPRODUCT((ISNUMBER('Test 5 straddles 31 Mar'!$B$8:$B$17)+ISNUMBER('Test 5 straddles 31 Mar'!$C$8:$C$17)&gt;0)*(IF(ISNUMBER('Test 5 straddles 31 Mar'!$B$8:$B$17),'Test 5 straddles 31 Mar'!$B$8:$B$17,'Test 5 straddles 31 Mar'!$E$4)&lt;=A57)*(IF(ISNUMBER('Test 5 straddles 31 Mar'!$C$8:$C$17),'Test 5 straddles 31 Mar'!$C$8:$C$17,'Test 5 straddles 31 Mar'!$F$4)&gt;=A57))&gt;0,1,0))</f>
        <v/>
      </c>
      <c r="C57">
        <f>IF(B57=0,0,IF(SUMPRODUCT((ISNUMBER('Test 5 straddles 31 Mar'!$B$8:$B$17)+ISNUMBER('Test 5 straddles 31 Mar'!$C$8:$C$17)&gt;0)*(ISNUMBER('Test 5 straddles 31 Mar'!$B$8:$B$17)*('Test 5 straddles 31 Mar'!$B$8:$B$17=A57)+ISNUMBER('Test 5 straddles 31 Mar'!$C$8:$C$17)*('Test 5 straddles 31 Mar'!$C$8:$C$17=A57)&gt;0))&gt;0,0,1))</f>
        <v/>
      </c>
      <c r="D57">
        <f>SUM(B$2:B57)</f>
        <v/>
      </c>
      <c r="E57">
        <f>SUM(C$2:C57)</f>
        <v/>
      </c>
    </row>
    <row r="58">
      <c r="A58" s="9">
        <f>IF(ISNUMBER('Test 5 straddles 31 Mar'!$E$4),IF('Test 5 straddles 31 Mar'!$E$4+56&lt;='Test 5 straddles 31 Mar'!$F$4,'Test 5 straddles 31 Mar'!$E$4+56,""),"")</f>
        <v/>
      </c>
      <c r="B58">
        <f>IF(A58="",0,IF(SUMPRODUCT((ISNUMBER('Test 5 straddles 31 Mar'!$B$8:$B$17)+ISNUMBER('Test 5 straddles 31 Mar'!$C$8:$C$17)&gt;0)*(IF(ISNUMBER('Test 5 straddles 31 Mar'!$B$8:$B$17),'Test 5 straddles 31 Mar'!$B$8:$B$17,'Test 5 straddles 31 Mar'!$E$4)&lt;=A58)*(IF(ISNUMBER('Test 5 straddles 31 Mar'!$C$8:$C$17),'Test 5 straddles 31 Mar'!$C$8:$C$17,'Test 5 straddles 31 Mar'!$F$4)&gt;=A58))&gt;0,1,0))</f>
        <v/>
      </c>
      <c r="C58">
        <f>IF(B58=0,0,IF(SUMPRODUCT((ISNUMBER('Test 5 straddles 31 Mar'!$B$8:$B$17)+ISNUMBER('Test 5 straddles 31 Mar'!$C$8:$C$17)&gt;0)*(ISNUMBER('Test 5 straddles 31 Mar'!$B$8:$B$17)*('Test 5 straddles 31 Mar'!$B$8:$B$17=A58)+ISNUMBER('Test 5 straddles 31 Mar'!$C$8:$C$17)*('Test 5 straddles 31 Mar'!$C$8:$C$17=A58)&gt;0))&gt;0,0,1))</f>
        <v/>
      </c>
      <c r="D58">
        <f>SUM(B$2:B58)</f>
        <v/>
      </c>
      <c r="E58">
        <f>SUM(C$2:C58)</f>
        <v/>
      </c>
    </row>
    <row r="59">
      <c r="A59" s="9">
        <f>IF(ISNUMBER('Test 5 straddles 31 Mar'!$E$4),IF('Test 5 straddles 31 Mar'!$E$4+57&lt;='Test 5 straddles 31 Mar'!$F$4,'Test 5 straddles 31 Mar'!$E$4+57,""),"")</f>
        <v/>
      </c>
      <c r="B59">
        <f>IF(A59="",0,IF(SUMPRODUCT((ISNUMBER('Test 5 straddles 31 Mar'!$B$8:$B$17)+ISNUMBER('Test 5 straddles 31 Mar'!$C$8:$C$17)&gt;0)*(IF(ISNUMBER('Test 5 straddles 31 Mar'!$B$8:$B$17),'Test 5 straddles 31 Mar'!$B$8:$B$17,'Test 5 straddles 31 Mar'!$E$4)&lt;=A59)*(IF(ISNUMBER('Test 5 straddles 31 Mar'!$C$8:$C$17),'Test 5 straddles 31 Mar'!$C$8:$C$17,'Test 5 straddles 31 Mar'!$F$4)&gt;=A59))&gt;0,1,0))</f>
        <v/>
      </c>
      <c r="C59">
        <f>IF(B59=0,0,IF(SUMPRODUCT((ISNUMBER('Test 5 straddles 31 Mar'!$B$8:$B$17)+ISNUMBER('Test 5 straddles 31 Mar'!$C$8:$C$17)&gt;0)*(ISNUMBER('Test 5 straddles 31 Mar'!$B$8:$B$17)*('Test 5 straddles 31 Mar'!$B$8:$B$17=A59)+ISNUMBER('Test 5 straddles 31 Mar'!$C$8:$C$17)*('Test 5 straddles 31 Mar'!$C$8:$C$17=A59)&gt;0))&gt;0,0,1))</f>
        <v/>
      </c>
      <c r="D59">
        <f>SUM(B$2:B59)</f>
        <v/>
      </c>
      <c r="E59">
        <f>SUM(C$2:C59)</f>
        <v/>
      </c>
    </row>
    <row r="60">
      <c r="A60" s="9">
        <f>IF(ISNUMBER('Test 5 straddles 31 Mar'!$E$4),IF('Test 5 straddles 31 Mar'!$E$4+58&lt;='Test 5 straddles 31 Mar'!$F$4,'Test 5 straddles 31 Mar'!$E$4+58,""),"")</f>
        <v/>
      </c>
      <c r="B60">
        <f>IF(A60="",0,IF(SUMPRODUCT((ISNUMBER('Test 5 straddles 31 Mar'!$B$8:$B$17)+ISNUMBER('Test 5 straddles 31 Mar'!$C$8:$C$17)&gt;0)*(IF(ISNUMBER('Test 5 straddles 31 Mar'!$B$8:$B$17),'Test 5 straddles 31 Mar'!$B$8:$B$17,'Test 5 straddles 31 Mar'!$E$4)&lt;=A60)*(IF(ISNUMBER('Test 5 straddles 31 Mar'!$C$8:$C$17),'Test 5 straddles 31 Mar'!$C$8:$C$17,'Test 5 straddles 31 Mar'!$F$4)&gt;=A60))&gt;0,1,0))</f>
        <v/>
      </c>
      <c r="C60">
        <f>IF(B60=0,0,IF(SUMPRODUCT((ISNUMBER('Test 5 straddles 31 Mar'!$B$8:$B$17)+ISNUMBER('Test 5 straddles 31 Mar'!$C$8:$C$17)&gt;0)*(ISNUMBER('Test 5 straddles 31 Mar'!$B$8:$B$17)*('Test 5 straddles 31 Mar'!$B$8:$B$17=A60)+ISNUMBER('Test 5 straddles 31 Mar'!$C$8:$C$17)*('Test 5 straddles 31 Mar'!$C$8:$C$17=A60)&gt;0))&gt;0,0,1))</f>
        <v/>
      </c>
      <c r="D60">
        <f>SUM(B$2:B60)</f>
        <v/>
      </c>
      <c r="E60">
        <f>SUM(C$2:C60)</f>
        <v/>
      </c>
    </row>
    <row r="61">
      <c r="A61" s="9">
        <f>IF(ISNUMBER('Test 5 straddles 31 Mar'!$E$4),IF('Test 5 straddles 31 Mar'!$E$4+59&lt;='Test 5 straddles 31 Mar'!$F$4,'Test 5 straddles 31 Mar'!$E$4+59,""),"")</f>
        <v/>
      </c>
      <c r="B61">
        <f>IF(A61="",0,IF(SUMPRODUCT((ISNUMBER('Test 5 straddles 31 Mar'!$B$8:$B$17)+ISNUMBER('Test 5 straddles 31 Mar'!$C$8:$C$17)&gt;0)*(IF(ISNUMBER('Test 5 straddles 31 Mar'!$B$8:$B$17),'Test 5 straddles 31 Mar'!$B$8:$B$17,'Test 5 straddles 31 Mar'!$E$4)&lt;=A61)*(IF(ISNUMBER('Test 5 straddles 31 Mar'!$C$8:$C$17),'Test 5 straddles 31 Mar'!$C$8:$C$17,'Test 5 straddles 31 Mar'!$F$4)&gt;=A61))&gt;0,1,0))</f>
        <v/>
      </c>
      <c r="C61">
        <f>IF(B61=0,0,IF(SUMPRODUCT((ISNUMBER('Test 5 straddles 31 Mar'!$B$8:$B$17)+ISNUMBER('Test 5 straddles 31 Mar'!$C$8:$C$17)&gt;0)*(ISNUMBER('Test 5 straddles 31 Mar'!$B$8:$B$17)*('Test 5 straddles 31 Mar'!$B$8:$B$17=A61)+ISNUMBER('Test 5 straddles 31 Mar'!$C$8:$C$17)*('Test 5 straddles 31 Mar'!$C$8:$C$17=A61)&gt;0))&gt;0,0,1))</f>
        <v/>
      </c>
      <c r="D61">
        <f>SUM(B$2:B61)</f>
        <v/>
      </c>
      <c r="E61">
        <f>SUM(C$2:C61)</f>
        <v/>
      </c>
    </row>
    <row r="62">
      <c r="A62" s="9">
        <f>IF(ISNUMBER('Test 5 straddles 31 Mar'!$E$4),IF('Test 5 straddles 31 Mar'!$E$4+60&lt;='Test 5 straddles 31 Mar'!$F$4,'Test 5 straddles 31 Mar'!$E$4+60,""),"")</f>
        <v/>
      </c>
      <c r="B62">
        <f>IF(A62="",0,IF(SUMPRODUCT((ISNUMBER('Test 5 straddles 31 Mar'!$B$8:$B$17)+ISNUMBER('Test 5 straddles 31 Mar'!$C$8:$C$17)&gt;0)*(IF(ISNUMBER('Test 5 straddles 31 Mar'!$B$8:$B$17),'Test 5 straddles 31 Mar'!$B$8:$B$17,'Test 5 straddles 31 Mar'!$E$4)&lt;=A62)*(IF(ISNUMBER('Test 5 straddles 31 Mar'!$C$8:$C$17),'Test 5 straddles 31 Mar'!$C$8:$C$17,'Test 5 straddles 31 Mar'!$F$4)&gt;=A62))&gt;0,1,0))</f>
        <v/>
      </c>
      <c r="C62">
        <f>IF(B62=0,0,IF(SUMPRODUCT((ISNUMBER('Test 5 straddles 31 Mar'!$B$8:$B$17)+ISNUMBER('Test 5 straddles 31 Mar'!$C$8:$C$17)&gt;0)*(ISNUMBER('Test 5 straddles 31 Mar'!$B$8:$B$17)*('Test 5 straddles 31 Mar'!$B$8:$B$17=A62)+ISNUMBER('Test 5 straddles 31 Mar'!$C$8:$C$17)*('Test 5 straddles 31 Mar'!$C$8:$C$17=A62)&gt;0))&gt;0,0,1))</f>
        <v/>
      </c>
      <c r="D62">
        <f>SUM(B$2:B62)</f>
        <v/>
      </c>
      <c r="E62">
        <f>SUM(C$2:C62)</f>
        <v/>
      </c>
    </row>
    <row r="63">
      <c r="A63" s="9">
        <f>IF(ISNUMBER('Test 5 straddles 31 Mar'!$E$4),IF('Test 5 straddles 31 Mar'!$E$4+61&lt;='Test 5 straddles 31 Mar'!$F$4,'Test 5 straddles 31 Mar'!$E$4+61,""),"")</f>
        <v/>
      </c>
      <c r="B63">
        <f>IF(A63="",0,IF(SUMPRODUCT((ISNUMBER('Test 5 straddles 31 Mar'!$B$8:$B$17)+ISNUMBER('Test 5 straddles 31 Mar'!$C$8:$C$17)&gt;0)*(IF(ISNUMBER('Test 5 straddles 31 Mar'!$B$8:$B$17),'Test 5 straddles 31 Mar'!$B$8:$B$17,'Test 5 straddles 31 Mar'!$E$4)&lt;=A63)*(IF(ISNUMBER('Test 5 straddles 31 Mar'!$C$8:$C$17),'Test 5 straddles 31 Mar'!$C$8:$C$17,'Test 5 straddles 31 Mar'!$F$4)&gt;=A63))&gt;0,1,0))</f>
        <v/>
      </c>
      <c r="C63">
        <f>IF(B63=0,0,IF(SUMPRODUCT((ISNUMBER('Test 5 straddles 31 Mar'!$B$8:$B$17)+ISNUMBER('Test 5 straddles 31 Mar'!$C$8:$C$17)&gt;0)*(ISNUMBER('Test 5 straddles 31 Mar'!$B$8:$B$17)*('Test 5 straddles 31 Mar'!$B$8:$B$17=A63)+ISNUMBER('Test 5 straddles 31 Mar'!$C$8:$C$17)*('Test 5 straddles 31 Mar'!$C$8:$C$17=A63)&gt;0))&gt;0,0,1))</f>
        <v/>
      </c>
      <c r="D63">
        <f>SUM(B$2:B63)</f>
        <v/>
      </c>
      <c r="E63">
        <f>SUM(C$2:C63)</f>
        <v/>
      </c>
    </row>
    <row r="64">
      <c r="A64" s="9">
        <f>IF(ISNUMBER('Test 5 straddles 31 Mar'!$E$4),IF('Test 5 straddles 31 Mar'!$E$4+62&lt;='Test 5 straddles 31 Mar'!$F$4,'Test 5 straddles 31 Mar'!$E$4+62,""),"")</f>
        <v/>
      </c>
      <c r="B64">
        <f>IF(A64="",0,IF(SUMPRODUCT((ISNUMBER('Test 5 straddles 31 Mar'!$B$8:$B$17)+ISNUMBER('Test 5 straddles 31 Mar'!$C$8:$C$17)&gt;0)*(IF(ISNUMBER('Test 5 straddles 31 Mar'!$B$8:$B$17),'Test 5 straddles 31 Mar'!$B$8:$B$17,'Test 5 straddles 31 Mar'!$E$4)&lt;=A64)*(IF(ISNUMBER('Test 5 straddles 31 Mar'!$C$8:$C$17),'Test 5 straddles 31 Mar'!$C$8:$C$17,'Test 5 straddles 31 Mar'!$F$4)&gt;=A64))&gt;0,1,0))</f>
        <v/>
      </c>
      <c r="C64">
        <f>IF(B64=0,0,IF(SUMPRODUCT((ISNUMBER('Test 5 straddles 31 Mar'!$B$8:$B$17)+ISNUMBER('Test 5 straddles 31 Mar'!$C$8:$C$17)&gt;0)*(ISNUMBER('Test 5 straddles 31 Mar'!$B$8:$B$17)*('Test 5 straddles 31 Mar'!$B$8:$B$17=A64)+ISNUMBER('Test 5 straddles 31 Mar'!$C$8:$C$17)*('Test 5 straddles 31 Mar'!$C$8:$C$17=A64)&gt;0))&gt;0,0,1))</f>
        <v/>
      </c>
      <c r="D64">
        <f>SUM(B$2:B64)</f>
        <v/>
      </c>
      <c r="E64">
        <f>SUM(C$2:C64)</f>
        <v/>
      </c>
    </row>
    <row r="65">
      <c r="A65" s="9">
        <f>IF(ISNUMBER('Test 5 straddles 31 Mar'!$E$4),IF('Test 5 straddles 31 Mar'!$E$4+63&lt;='Test 5 straddles 31 Mar'!$F$4,'Test 5 straddles 31 Mar'!$E$4+63,""),"")</f>
        <v/>
      </c>
      <c r="B65">
        <f>IF(A65="",0,IF(SUMPRODUCT((ISNUMBER('Test 5 straddles 31 Mar'!$B$8:$B$17)+ISNUMBER('Test 5 straddles 31 Mar'!$C$8:$C$17)&gt;0)*(IF(ISNUMBER('Test 5 straddles 31 Mar'!$B$8:$B$17),'Test 5 straddles 31 Mar'!$B$8:$B$17,'Test 5 straddles 31 Mar'!$E$4)&lt;=A65)*(IF(ISNUMBER('Test 5 straddles 31 Mar'!$C$8:$C$17),'Test 5 straddles 31 Mar'!$C$8:$C$17,'Test 5 straddles 31 Mar'!$F$4)&gt;=A65))&gt;0,1,0))</f>
        <v/>
      </c>
      <c r="C65">
        <f>IF(B65=0,0,IF(SUMPRODUCT((ISNUMBER('Test 5 straddles 31 Mar'!$B$8:$B$17)+ISNUMBER('Test 5 straddles 31 Mar'!$C$8:$C$17)&gt;0)*(ISNUMBER('Test 5 straddles 31 Mar'!$B$8:$B$17)*('Test 5 straddles 31 Mar'!$B$8:$B$17=A65)+ISNUMBER('Test 5 straddles 31 Mar'!$C$8:$C$17)*('Test 5 straddles 31 Mar'!$C$8:$C$17=A65)&gt;0))&gt;0,0,1))</f>
        <v/>
      </c>
      <c r="D65">
        <f>SUM(B$2:B65)</f>
        <v/>
      </c>
      <c r="E65">
        <f>SUM(C$2:C65)</f>
        <v/>
      </c>
    </row>
    <row r="66">
      <c r="A66" s="9">
        <f>IF(ISNUMBER('Test 5 straddles 31 Mar'!$E$4),IF('Test 5 straddles 31 Mar'!$E$4+64&lt;='Test 5 straddles 31 Mar'!$F$4,'Test 5 straddles 31 Mar'!$E$4+64,""),"")</f>
        <v/>
      </c>
      <c r="B66">
        <f>IF(A66="",0,IF(SUMPRODUCT((ISNUMBER('Test 5 straddles 31 Mar'!$B$8:$B$17)+ISNUMBER('Test 5 straddles 31 Mar'!$C$8:$C$17)&gt;0)*(IF(ISNUMBER('Test 5 straddles 31 Mar'!$B$8:$B$17),'Test 5 straddles 31 Mar'!$B$8:$B$17,'Test 5 straddles 31 Mar'!$E$4)&lt;=A66)*(IF(ISNUMBER('Test 5 straddles 31 Mar'!$C$8:$C$17),'Test 5 straddles 31 Mar'!$C$8:$C$17,'Test 5 straddles 31 Mar'!$F$4)&gt;=A66))&gt;0,1,0))</f>
        <v/>
      </c>
      <c r="C66">
        <f>IF(B66=0,0,IF(SUMPRODUCT((ISNUMBER('Test 5 straddles 31 Mar'!$B$8:$B$17)+ISNUMBER('Test 5 straddles 31 Mar'!$C$8:$C$17)&gt;0)*(ISNUMBER('Test 5 straddles 31 Mar'!$B$8:$B$17)*('Test 5 straddles 31 Mar'!$B$8:$B$17=A66)+ISNUMBER('Test 5 straddles 31 Mar'!$C$8:$C$17)*('Test 5 straddles 31 Mar'!$C$8:$C$17=A66)&gt;0))&gt;0,0,1))</f>
        <v/>
      </c>
      <c r="D66">
        <f>SUM(B$2:B66)</f>
        <v/>
      </c>
      <c r="E66">
        <f>SUM(C$2:C66)</f>
        <v/>
      </c>
    </row>
    <row r="67">
      <c r="A67" s="9">
        <f>IF(ISNUMBER('Test 5 straddles 31 Mar'!$E$4),IF('Test 5 straddles 31 Mar'!$E$4+65&lt;='Test 5 straddles 31 Mar'!$F$4,'Test 5 straddles 31 Mar'!$E$4+65,""),"")</f>
        <v/>
      </c>
      <c r="B67">
        <f>IF(A67="",0,IF(SUMPRODUCT((ISNUMBER('Test 5 straddles 31 Mar'!$B$8:$B$17)+ISNUMBER('Test 5 straddles 31 Mar'!$C$8:$C$17)&gt;0)*(IF(ISNUMBER('Test 5 straddles 31 Mar'!$B$8:$B$17),'Test 5 straddles 31 Mar'!$B$8:$B$17,'Test 5 straddles 31 Mar'!$E$4)&lt;=A67)*(IF(ISNUMBER('Test 5 straddles 31 Mar'!$C$8:$C$17),'Test 5 straddles 31 Mar'!$C$8:$C$17,'Test 5 straddles 31 Mar'!$F$4)&gt;=A67))&gt;0,1,0))</f>
        <v/>
      </c>
      <c r="C67">
        <f>IF(B67=0,0,IF(SUMPRODUCT((ISNUMBER('Test 5 straddles 31 Mar'!$B$8:$B$17)+ISNUMBER('Test 5 straddles 31 Mar'!$C$8:$C$17)&gt;0)*(ISNUMBER('Test 5 straddles 31 Mar'!$B$8:$B$17)*('Test 5 straddles 31 Mar'!$B$8:$B$17=A67)+ISNUMBER('Test 5 straddles 31 Mar'!$C$8:$C$17)*('Test 5 straddles 31 Mar'!$C$8:$C$17=A67)&gt;0))&gt;0,0,1))</f>
        <v/>
      </c>
      <c r="D67">
        <f>SUM(B$2:B67)</f>
        <v/>
      </c>
      <c r="E67">
        <f>SUM(C$2:C67)</f>
        <v/>
      </c>
    </row>
    <row r="68">
      <c r="A68" s="9">
        <f>IF(ISNUMBER('Test 5 straddles 31 Mar'!$E$4),IF('Test 5 straddles 31 Mar'!$E$4+66&lt;='Test 5 straddles 31 Mar'!$F$4,'Test 5 straddles 31 Mar'!$E$4+66,""),"")</f>
        <v/>
      </c>
      <c r="B68">
        <f>IF(A68="",0,IF(SUMPRODUCT((ISNUMBER('Test 5 straddles 31 Mar'!$B$8:$B$17)+ISNUMBER('Test 5 straddles 31 Mar'!$C$8:$C$17)&gt;0)*(IF(ISNUMBER('Test 5 straddles 31 Mar'!$B$8:$B$17),'Test 5 straddles 31 Mar'!$B$8:$B$17,'Test 5 straddles 31 Mar'!$E$4)&lt;=A68)*(IF(ISNUMBER('Test 5 straddles 31 Mar'!$C$8:$C$17),'Test 5 straddles 31 Mar'!$C$8:$C$17,'Test 5 straddles 31 Mar'!$F$4)&gt;=A68))&gt;0,1,0))</f>
        <v/>
      </c>
      <c r="C68">
        <f>IF(B68=0,0,IF(SUMPRODUCT((ISNUMBER('Test 5 straddles 31 Mar'!$B$8:$B$17)+ISNUMBER('Test 5 straddles 31 Mar'!$C$8:$C$17)&gt;0)*(ISNUMBER('Test 5 straddles 31 Mar'!$B$8:$B$17)*('Test 5 straddles 31 Mar'!$B$8:$B$17=A68)+ISNUMBER('Test 5 straddles 31 Mar'!$C$8:$C$17)*('Test 5 straddles 31 Mar'!$C$8:$C$17=A68)&gt;0))&gt;0,0,1))</f>
        <v/>
      </c>
      <c r="D68">
        <f>SUM(B$2:B68)</f>
        <v/>
      </c>
      <c r="E68">
        <f>SUM(C$2:C68)</f>
        <v/>
      </c>
    </row>
    <row r="69">
      <c r="A69" s="9">
        <f>IF(ISNUMBER('Test 5 straddles 31 Mar'!$E$4),IF('Test 5 straddles 31 Mar'!$E$4+67&lt;='Test 5 straddles 31 Mar'!$F$4,'Test 5 straddles 31 Mar'!$E$4+67,""),"")</f>
        <v/>
      </c>
      <c r="B69">
        <f>IF(A69="",0,IF(SUMPRODUCT((ISNUMBER('Test 5 straddles 31 Mar'!$B$8:$B$17)+ISNUMBER('Test 5 straddles 31 Mar'!$C$8:$C$17)&gt;0)*(IF(ISNUMBER('Test 5 straddles 31 Mar'!$B$8:$B$17),'Test 5 straddles 31 Mar'!$B$8:$B$17,'Test 5 straddles 31 Mar'!$E$4)&lt;=A69)*(IF(ISNUMBER('Test 5 straddles 31 Mar'!$C$8:$C$17),'Test 5 straddles 31 Mar'!$C$8:$C$17,'Test 5 straddles 31 Mar'!$F$4)&gt;=A69))&gt;0,1,0))</f>
        <v/>
      </c>
      <c r="C69">
        <f>IF(B69=0,0,IF(SUMPRODUCT((ISNUMBER('Test 5 straddles 31 Mar'!$B$8:$B$17)+ISNUMBER('Test 5 straddles 31 Mar'!$C$8:$C$17)&gt;0)*(ISNUMBER('Test 5 straddles 31 Mar'!$B$8:$B$17)*('Test 5 straddles 31 Mar'!$B$8:$B$17=A69)+ISNUMBER('Test 5 straddles 31 Mar'!$C$8:$C$17)*('Test 5 straddles 31 Mar'!$C$8:$C$17=A69)&gt;0))&gt;0,0,1))</f>
        <v/>
      </c>
      <c r="D69">
        <f>SUM(B$2:B69)</f>
        <v/>
      </c>
      <c r="E69">
        <f>SUM(C$2:C69)</f>
        <v/>
      </c>
    </row>
    <row r="70">
      <c r="A70" s="9">
        <f>IF(ISNUMBER('Test 5 straddles 31 Mar'!$E$4),IF('Test 5 straddles 31 Mar'!$E$4+68&lt;='Test 5 straddles 31 Mar'!$F$4,'Test 5 straddles 31 Mar'!$E$4+68,""),"")</f>
        <v/>
      </c>
      <c r="B70">
        <f>IF(A70="",0,IF(SUMPRODUCT((ISNUMBER('Test 5 straddles 31 Mar'!$B$8:$B$17)+ISNUMBER('Test 5 straddles 31 Mar'!$C$8:$C$17)&gt;0)*(IF(ISNUMBER('Test 5 straddles 31 Mar'!$B$8:$B$17),'Test 5 straddles 31 Mar'!$B$8:$B$17,'Test 5 straddles 31 Mar'!$E$4)&lt;=A70)*(IF(ISNUMBER('Test 5 straddles 31 Mar'!$C$8:$C$17),'Test 5 straddles 31 Mar'!$C$8:$C$17,'Test 5 straddles 31 Mar'!$F$4)&gt;=A70))&gt;0,1,0))</f>
        <v/>
      </c>
      <c r="C70">
        <f>IF(B70=0,0,IF(SUMPRODUCT((ISNUMBER('Test 5 straddles 31 Mar'!$B$8:$B$17)+ISNUMBER('Test 5 straddles 31 Mar'!$C$8:$C$17)&gt;0)*(ISNUMBER('Test 5 straddles 31 Mar'!$B$8:$B$17)*('Test 5 straddles 31 Mar'!$B$8:$B$17=A70)+ISNUMBER('Test 5 straddles 31 Mar'!$C$8:$C$17)*('Test 5 straddles 31 Mar'!$C$8:$C$17=A70)&gt;0))&gt;0,0,1))</f>
        <v/>
      </c>
      <c r="D70">
        <f>SUM(B$2:B70)</f>
        <v/>
      </c>
      <c r="E70">
        <f>SUM(C$2:C70)</f>
        <v/>
      </c>
    </row>
    <row r="71">
      <c r="A71" s="9">
        <f>IF(ISNUMBER('Test 5 straddles 31 Mar'!$E$4),IF('Test 5 straddles 31 Mar'!$E$4+69&lt;='Test 5 straddles 31 Mar'!$F$4,'Test 5 straddles 31 Mar'!$E$4+69,""),"")</f>
        <v/>
      </c>
      <c r="B71">
        <f>IF(A71="",0,IF(SUMPRODUCT((ISNUMBER('Test 5 straddles 31 Mar'!$B$8:$B$17)+ISNUMBER('Test 5 straddles 31 Mar'!$C$8:$C$17)&gt;0)*(IF(ISNUMBER('Test 5 straddles 31 Mar'!$B$8:$B$17),'Test 5 straddles 31 Mar'!$B$8:$B$17,'Test 5 straddles 31 Mar'!$E$4)&lt;=A71)*(IF(ISNUMBER('Test 5 straddles 31 Mar'!$C$8:$C$17),'Test 5 straddles 31 Mar'!$C$8:$C$17,'Test 5 straddles 31 Mar'!$F$4)&gt;=A71))&gt;0,1,0))</f>
        <v/>
      </c>
      <c r="C71">
        <f>IF(B71=0,0,IF(SUMPRODUCT((ISNUMBER('Test 5 straddles 31 Mar'!$B$8:$B$17)+ISNUMBER('Test 5 straddles 31 Mar'!$C$8:$C$17)&gt;0)*(ISNUMBER('Test 5 straddles 31 Mar'!$B$8:$B$17)*('Test 5 straddles 31 Mar'!$B$8:$B$17=A71)+ISNUMBER('Test 5 straddles 31 Mar'!$C$8:$C$17)*('Test 5 straddles 31 Mar'!$C$8:$C$17=A71)&gt;0))&gt;0,0,1))</f>
        <v/>
      </c>
      <c r="D71">
        <f>SUM(B$2:B71)</f>
        <v/>
      </c>
      <c r="E71">
        <f>SUM(C$2:C71)</f>
        <v/>
      </c>
    </row>
    <row r="72">
      <c r="A72" s="9">
        <f>IF(ISNUMBER('Test 5 straddles 31 Mar'!$E$4),IF('Test 5 straddles 31 Mar'!$E$4+70&lt;='Test 5 straddles 31 Mar'!$F$4,'Test 5 straddles 31 Mar'!$E$4+70,""),"")</f>
        <v/>
      </c>
      <c r="B72">
        <f>IF(A72="",0,IF(SUMPRODUCT((ISNUMBER('Test 5 straddles 31 Mar'!$B$8:$B$17)+ISNUMBER('Test 5 straddles 31 Mar'!$C$8:$C$17)&gt;0)*(IF(ISNUMBER('Test 5 straddles 31 Mar'!$B$8:$B$17),'Test 5 straddles 31 Mar'!$B$8:$B$17,'Test 5 straddles 31 Mar'!$E$4)&lt;=A72)*(IF(ISNUMBER('Test 5 straddles 31 Mar'!$C$8:$C$17),'Test 5 straddles 31 Mar'!$C$8:$C$17,'Test 5 straddles 31 Mar'!$F$4)&gt;=A72))&gt;0,1,0))</f>
        <v/>
      </c>
      <c r="C72">
        <f>IF(B72=0,0,IF(SUMPRODUCT((ISNUMBER('Test 5 straddles 31 Mar'!$B$8:$B$17)+ISNUMBER('Test 5 straddles 31 Mar'!$C$8:$C$17)&gt;0)*(ISNUMBER('Test 5 straddles 31 Mar'!$B$8:$B$17)*('Test 5 straddles 31 Mar'!$B$8:$B$17=A72)+ISNUMBER('Test 5 straddles 31 Mar'!$C$8:$C$17)*('Test 5 straddles 31 Mar'!$C$8:$C$17=A72)&gt;0))&gt;0,0,1))</f>
        <v/>
      </c>
      <c r="D72">
        <f>SUM(B$2:B72)</f>
        <v/>
      </c>
      <c r="E72">
        <f>SUM(C$2:C72)</f>
        <v/>
      </c>
    </row>
    <row r="73">
      <c r="A73" s="9">
        <f>IF(ISNUMBER('Test 5 straddles 31 Mar'!$E$4),IF('Test 5 straddles 31 Mar'!$E$4+71&lt;='Test 5 straddles 31 Mar'!$F$4,'Test 5 straddles 31 Mar'!$E$4+71,""),"")</f>
        <v/>
      </c>
      <c r="B73">
        <f>IF(A73="",0,IF(SUMPRODUCT((ISNUMBER('Test 5 straddles 31 Mar'!$B$8:$B$17)+ISNUMBER('Test 5 straddles 31 Mar'!$C$8:$C$17)&gt;0)*(IF(ISNUMBER('Test 5 straddles 31 Mar'!$B$8:$B$17),'Test 5 straddles 31 Mar'!$B$8:$B$17,'Test 5 straddles 31 Mar'!$E$4)&lt;=A73)*(IF(ISNUMBER('Test 5 straddles 31 Mar'!$C$8:$C$17),'Test 5 straddles 31 Mar'!$C$8:$C$17,'Test 5 straddles 31 Mar'!$F$4)&gt;=A73))&gt;0,1,0))</f>
        <v/>
      </c>
      <c r="C73">
        <f>IF(B73=0,0,IF(SUMPRODUCT((ISNUMBER('Test 5 straddles 31 Mar'!$B$8:$B$17)+ISNUMBER('Test 5 straddles 31 Mar'!$C$8:$C$17)&gt;0)*(ISNUMBER('Test 5 straddles 31 Mar'!$B$8:$B$17)*('Test 5 straddles 31 Mar'!$B$8:$B$17=A73)+ISNUMBER('Test 5 straddles 31 Mar'!$C$8:$C$17)*('Test 5 straddles 31 Mar'!$C$8:$C$17=A73)&gt;0))&gt;0,0,1))</f>
        <v/>
      </c>
      <c r="D73">
        <f>SUM(B$2:B73)</f>
        <v/>
      </c>
      <c r="E73">
        <f>SUM(C$2:C73)</f>
        <v/>
      </c>
    </row>
    <row r="74">
      <c r="A74" s="9">
        <f>IF(ISNUMBER('Test 5 straddles 31 Mar'!$E$4),IF('Test 5 straddles 31 Mar'!$E$4+72&lt;='Test 5 straddles 31 Mar'!$F$4,'Test 5 straddles 31 Mar'!$E$4+72,""),"")</f>
        <v/>
      </c>
      <c r="B74">
        <f>IF(A74="",0,IF(SUMPRODUCT((ISNUMBER('Test 5 straddles 31 Mar'!$B$8:$B$17)+ISNUMBER('Test 5 straddles 31 Mar'!$C$8:$C$17)&gt;0)*(IF(ISNUMBER('Test 5 straddles 31 Mar'!$B$8:$B$17),'Test 5 straddles 31 Mar'!$B$8:$B$17,'Test 5 straddles 31 Mar'!$E$4)&lt;=A74)*(IF(ISNUMBER('Test 5 straddles 31 Mar'!$C$8:$C$17),'Test 5 straddles 31 Mar'!$C$8:$C$17,'Test 5 straddles 31 Mar'!$F$4)&gt;=A74))&gt;0,1,0))</f>
        <v/>
      </c>
      <c r="C74">
        <f>IF(B74=0,0,IF(SUMPRODUCT((ISNUMBER('Test 5 straddles 31 Mar'!$B$8:$B$17)+ISNUMBER('Test 5 straddles 31 Mar'!$C$8:$C$17)&gt;0)*(ISNUMBER('Test 5 straddles 31 Mar'!$B$8:$B$17)*('Test 5 straddles 31 Mar'!$B$8:$B$17=A74)+ISNUMBER('Test 5 straddles 31 Mar'!$C$8:$C$17)*('Test 5 straddles 31 Mar'!$C$8:$C$17=A74)&gt;0))&gt;0,0,1))</f>
        <v/>
      </c>
      <c r="D74">
        <f>SUM(B$2:B74)</f>
        <v/>
      </c>
      <c r="E74">
        <f>SUM(C$2:C74)</f>
        <v/>
      </c>
    </row>
    <row r="75">
      <c r="A75" s="9">
        <f>IF(ISNUMBER('Test 5 straddles 31 Mar'!$E$4),IF('Test 5 straddles 31 Mar'!$E$4+73&lt;='Test 5 straddles 31 Mar'!$F$4,'Test 5 straddles 31 Mar'!$E$4+73,""),"")</f>
        <v/>
      </c>
      <c r="B75">
        <f>IF(A75="",0,IF(SUMPRODUCT((ISNUMBER('Test 5 straddles 31 Mar'!$B$8:$B$17)+ISNUMBER('Test 5 straddles 31 Mar'!$C$8:$C$17)&gt;0)*(IF(ISNUMBER('Test 5 straddles 31 Mar'!$B$8:$B$17),'Test 5 straddles 31 Mar'!$B$8:$B$17,'Test 5 straddles 31 Mar'!$E$4)&lt;=A75)*(IF(ISNUMBER('Test 5 straddles 31 Mar'!$C$8:$C$17),'Test 5 straddles 31 Mar'!$C$8:$C$17,'Test 5 straddles 31 Mar'!$F$4)&gt;=A75))&gt;0,1,0))</f>
        <v/>
      </c>
      <c r="C75">
        <f>IF(B75=0,0,IF(SUMPRODUCT((ISNUMBER('Test 5 straddles 31 Mar'!$B$8:$B$17)+ISNUMBER('Test 5 straddles 31 Mar'!$C$8:$C$17)&gt;0)*(ISNUMBER('Test 5 straddles 31 Mar'!$B$8:$B$17)*('Test 5 straddles 31 Mar'!$B$8:$B$17=A75)+ISNUMBER('Test 5 straddles 31 Mar'!$C$8:$C$17)*('Test 5 straddles 31 Mar'!$C$8:$C$17=A75)&gt;0))&gt;0,0,1))</f>
        <v/>
      </c>
      <c r="D75">
        <f>SUM(B$2:B75)</f>
        <v/>
      </c>
      <c r="E75">
        <f>SUM(C$2:C75)</f>
        <v/>
      </c>
    </row>
    <row r="76">
      <c r="A76" s="9">
        <f>IF(ISNUMBER('Test 5 straddles 31 Mar'!$E$4),IF('Test 5 straddles 31 Mar'!$E$4+74&lt;='Test 5 straddles 31 Mar'!$F$4,'Test 5 straddles 31 Mar'!$E$4+74,""),"")</f>
        <v/>
      </c>
      <c r="B76">
        <f>IF(A76="",0,IF(SUMPRODUCT((ISNUMBER('Test 5 straddles 31 Mar'!$B$8:$B$17)+ISNUMBER('Test 5 straddles 31 Mar'!$C$8:$C$17)&gt;0)*(IF(ISNUMBER('Test 5 straddles 31 Mar'!$B$8:$B$17),'Test 5 straddles 31 Mar'!$B$8:$B$17,'Test 5 straddles 31 Mar'!$E$4)&lt;=A76)*(IF(ISNUMBER('Test 5 straddles 31 Mar'!$C$8:$C$17),'Test 5 straddles 31 Mar'!$C$8:$C$17,'Test 5 straddles 31 Mar'!$F$4)&gt;=A76))&gt;0,1,0))</f>
        <v/>
      </c>
      <c r="C76">
        <f>IF(B76=0,0,IF(SUMPRODUCT((ISNUMBER('Test 5 straddles 31 Mar'!$B$8:$B$17)+ISNUMBER('Test 5 straddles 31 Mar'!$C$8:$C$17)&gt;0)*(ISNUMBER('Test 5 straddles 31 Mar'!$B$8:$B$17)*('Test 5 straddles 31 Mar'!$B$8:$B$17=A76)+ISNUMBER('Test 5 straddles 31 Mar'!$C$8:$C$17)*('Test 5 straddles 31 Mar'!$C$8:$C$17=A76)&gt;0))&gt;0,0,1))</f>
        <v/>
      </c>
      <c r="D76">
        <f>SUM(B$2:B76)</f>
        <v/>
      </c>
      <c r="E76">
        <f>SUM(C$2:C76)</f>
        <v/>
      </c>
    </row>
    <row r="77">
      <c r="A77" s="9">
        <f>IF(ISNUMBER('Test 5 straddles 31 Mar'!$E$4),IF('Test 5 straddles 31 Mar'!$E$4+75&lt;='Test 5 straddles 31 Mar'!$F$4,'Test 5 straddles 31 Mar'!$E$4+75,""),"")</f>
        <v/>
      </c>
      <c r="B77">
        <f>IF(A77="",0,IF(SUMPRODUCT((ISNUMBER('Test 5 straddles 31 Mar'!$B$8:$B$17)+ISNUMBER('Test 5 straddles 31 Mar'!$C$8:$C$17)&gt;0)*(IF(ISNUMBER('Test 5 straddles 31 Mar'!$B$8:$B$17),'Test 5 straddles 31 Mar'!$B$8:$B$17,'Test 5 straddles 31 Mar'!$E$4)&lt;=A77)*(IF(ISNUMBER('Test 5 straddles 31 Mar'!$C$8:$C$17),'Test 5 straddles 31 Mar'!$C$8:$C$17,'Test 5 straddles 31 Mar'!$F$4)&gt;=A77))&gt;0,1,0))</f>
        <v/>
      </c>
      <c r="C77">
        <f>IF(B77=0,0,IF(SUMPRODUCT((ISNUMBER('Test 5 straddles 31 Mar'!$B$8:$B$17)+ISNUMBER('Test 5 straddles 31 Mar'!$C$8:$C$17)&gt;0)*(ISNUMBER('Test 5 straddles 31 Mar'!$B$8:$B$17)*('Test 5 straddles 31 Mar'!$B$8:$B$17=A77)+ISNUMBER('Test 5 straddles 31 Mar'!$C$8:$C$17)*('Test 5 straddles 31 Mar'!$C$8:$C$17=A77)&gt;0))&gt;0,0,1))</f>
        <v/>
      </c>
      <c r="D77">
        <f>SUM(B$2:B77)</f>
        <v/>
      </c>
      <c r="E77">
        <f>SUM(C$2:C77)</f>
        <v/>
      </c>
    </row>
    <row r="78">
      <c r="A78" s="9">
        <f>IF(ISNUMBER('Test 5 straddles 31 Mar'!$E$4),IF('Test 5 straddles 31 Mar'!$E$4+76&lt;='Test 5 straddles 31 Mar'!$F$4,'Test 5 straddles 31 Mar'!$E$4+76,""),"")</f>
        <v/>
      </c>
      <c r="B78">
        <f>IF(A78="",0,IF(SUMPRODUCT((ISNUMBER('Test 5 straddles 31 Mar'!$B$8:$B$17)+ISNUMBER('Test 5 straddles 31 Mar'!$C$8:$C$17)&gt;0)*(IF(ISNUMBER('Test 5 straddles 31 Mar'!$B$8:$B$17),'Test 5 straddles 31 Mar'!$B$8:$B$17,'Test 5 straddles 31 Mar'!$E$4)&lt;=A78)*(IF(ISNUMBER('Test 5 straddles 31 Mar'!$C$8:$C$17),'Test 5 straddles 31 Mar'!$C$8:$C$17,'Test 5 straddles 31 Mar'!$F$4)&gt;=A78))&gt;0,1,0))</f>
        <v/>
      </c>
      <c r="C78">
        <f>IF(B78=0,0,IF(SUMPRODUCT((ISNUMBER('Test 5 straddles 31 Mar'!$B$8:$B$17)+ISNUMBER('Test 5 straddles 31 Mar'!$C$8:$C$17)&gt;0)*(ISNUMBER('Test 5 straddles 31 Mar'!$B$8:$B$17)*('Test 5 straddles 31 Mar'!$B$8:$B$17=A78)+ISNUMBER('Test 5 straddles 31 Mar'!$C$8:$C$17)*('Test 5 straddles 31 Mar'!$C$8:$C$17=A78)&gt;0))&gt;0,0,1))</f>
        <v/>
      </c>
      <c r="D78">
        <f>SUM(B$2:B78)</f>
        <v/>
      </c>
      <c r="E78">
        <f>SUM(C$2:C78)</f>
        <v/>
      </c>
    </row>
    <row r="79">
      <c r="A79" s="9">
        <f>IF(ISNUMBER('Test 5 straddles 31 Mar'!$E$4),IF('Test 5 straddles 31 Mar'!$E$4+77&lt;='Test 5 straddles 31 Mar'!$F$4,'Test 5 straddles 31 Mar'!$E$4+77,""),"")</f>
        <v/>
      </c>
      <c r="B79">
        <f>IF(A79="",0,IF(SUMPRODUCT((ISNUMBER('Test 5 straddles 31 Mar'!$B$8:$B$17)+ISNUMBER('Test 5 straddles 31 Mar'!$C$8:$C$17)&gt;0)*(IF(ISNUMBER('Test 5 straddles 31 Mar'!$B$8:$B$17),'Test 5 straddles 31 Mar'!$B$8:$B$17,'Test 5 straddles 31 Mar'!$E$4)&lt;=A79)*(IF(ISNUMBER('Test 5 straddles 31 Mar'!$C$8:$C$17),'Test 5 straddles 31 Mar'!$C$8:$C$17,'Test 5 straddles 31 Mar'!$F$4)&gt;=A79))&gt;0,1,0))</f>
        <v/>
      </c>
      <c r="C79">
        <f>IF(B79=0,0,IF(SUMPRODUCT((ISNUMBER('Test 5 straddles 31 Mar'!$B$8:$B$17)+ISNUMBER('Test 5 straddles 31 Mar'!$C$8:$C$17)&gt;0)*(ISNUMBER('Test 5 straddles 31 Mar'!$B$8:$B$17)*('Test 5 straddles 31 Mar'!$B$8:$B$17=A79)+ISNUMBER('Test 5 straddles 31 Mar'!$C$8:$C$17)*('Test 5 straddles 31 Mar'!$C$8:$C$17=A79)&gt;0))&gt;0,0,1))</f>
        <v/>
      </c>
      <c r="D79">
        <f>SUM(B$2:B79)</f>
        <v/>
      </c>
      <c r="E79">
        <f>SUM(C$2:C79)</f>
        <v/>
      </c>
    </row>
    <row r="80">
      <c r="A80" s="9">
        <f>IF(ISNUMBER('Test 5 straddles 31 Mar'!$E$4),IF('Test 5 straddles 31 Mar'!$E$4+78&lt;='Test 5 straddles 31 Mar'!$F$4,'Test 5 straddles 31 Mar'!$E$4+78,""),"")</f>
        <v/>
      </c>
      <c r="B80">
        <f>IF(A80="",0,IF(SUMPRODUCT((ISNUMBER('Test 5 straddles 31 Mar'!$B$8:$B$17)+ISNUMBER('Test 5 straddles 31 Mar'!$C$8:$C$17)&gt;0)*(IF(ISNUMBER('Test 5 straddles 31 Mar'!$B$8:$B$17),'Test 5 straddles 31 Mar'!$B$8:$B$17,'Test 5 straddles 31 Mar'!$E$4)&lt;=A80)*(IF(ISNUMBER('Test 5 straddles 31 Mar'!$C$8:$C$17),'Test 5 straddles 31 Mar'!$C$8:$C$17,'Test 5 straddles 31 Mar'!$F$4)&gt;=A80))&gt;0,1,0))</f>
        <v/>
      </c>
      <c r="C80">
        <f>IF(B80=0,0,IF(SUMPRODUCT((ISNUMBER('Test 5 straddles 31 Mar'!$B$8:$B$17)+ISNUMBER('Test 5 straddles 31 Mar'!$C$8:$C$17)&gt;0)*(ISNUMBER('Test 5 straddles 31 Mar'!$B$8:$B$17)*('Test 5 straddles 31 Mar'!$B$8:$B$17=A80)+ISNUMBER('Test 5 straddles 31 Mar'!$C$8:$C$17)*('Test 5 straddles 31 Mar'!$C$8:$C$17=A80)&gt;0))&gt;0,0,1))</f>
        <v/>
      </c>
      <c r="D80">
        <f>SUM(B$2:B80)</f>
        <v/>
      </c>
      <c r="E80">
        <f>SUM(C$2:C80)</f>
        <v/>
      </c>
    </row>
    <row r="81">
      <c r="A81" s="9">
        <f>IF(ISNUMBER('Test 5 straddles 31 Mar'!$E$4),IF('Test 5 straddles 31 Mar'!$E$4+79&lt;='Test 5 straddles 31 Mar'!$F$4,'Test 5 straddles 31 Mar'!$E$4+79,""),"")</f>
        <v/>
      </c>
      <c r="B81">
        <f>IF(A81="",0,IF(SUMPRODUCT((ISNUMBER('Test 5 straddles 31 Mar'!$B$8:$B$17)+ISNUMBER('Test 5 straddles 31 Mar'!$C$8:$C$17)&gt;0)*(IF(ISNUMBER('Test 5 straddles 31 Mar'!$B$8:$B$17),'Test 5 straddles 31 Mar'!$B$8:$B$17,'Test 5 straddles 31 Mar'!$E$4)&lt;=A81)*(IF(ISNUMBER('Test 5 straddles 31 Mar'!$C$8:$C$17),'Test 5 straddles 31 Mar'!$C$8:$C$17,'Test 5 straddles 31 Mar'!$F$4)&gt;=A81))&gt;0,1,0))</f>
        <v/>
      </c>
      <c r="C81">
        <f>IF(B81=0,0,IF(SUMPRODUCT((ISNUMBER('Test 5 straddles 31 Mar'!$B$8:$B$17)+ISNUMBER('Test 5 straddles 31 Mar'!$C$8:$C$17)&gt;0)*(ISNUMBER('Test 5 straddles 31 Mar'!$B$8:$B$17)*('Test 5 straddles 31 Mar'!$B$8:$B$17=A81)+ISNUMBER('Test 5 straddles 31 Mar'!$C$8:$C$17)*('Test 5 straddles 31 Mar'!$C$8:$C$17=A81)&gt;0))&gt;0,0,1))</f>
        <v/>
      </c>
      <c r="D81">
        <f>SUM(B$2:B81)</f>
        <v/>
      </c>
      <c r="E81">
        <f>SUM(C$2:C81)</f>
        <v/>
      </c>
    </row>
    <row r="82">
      <c r="A82" s="9">
        <f>IF(ISNUMBER('Test 5 straddles 31 Mar'!$E$4),IF('Test 5 straddles 31 Mar'!$E$4+80&lt;='Test 5 straddles 31 Mar'!$F$4,'Test 5 straddles 31 Mar'!$E$4+80,""),"")</f>
        <v/>
      </c>
      <c r="B82">
        <f>IF(A82="",0,IF(SUMPRODUCT((ISNUMBER('Test 5 straddles 31 Mar'!$B$8:$B$17)+ISNUMBER('Test 5 straddles 31 Mar'!$C$8:$C$17)&gt;0)*(IF(ISNUMBER('Test 5 straddles 31 Mar'!$B$8:$B$17),'Test 5 straddles 31 Mar'!$B$8:$B$17,'Test 5 straddles 31 Mar'!$E$4)&lt;=A82)*(IF(ISNUMBER('Test 5 straddles 31 Mar'!$C$8:$C$17),'Test 5 straddles 31 Mar'!$C$8:$C$17,'Test 5 straddles 31 Mar'!$F$4)&gt;=A82))&gt;0,1,0))</f>
        <v/>
      </c>
      <c r="C82">
        <f>IF(B82=0,0,IF(SUMPRODUCT((ISNUMBER('Test 5 straddles 31 Mar'!$B$8:$B$17)+ISNUMBER('Test 5 straddles 31 Mar'!$C$8:$C$17)&gt;0)*(ISNUMBER('Test 5 straddles 31 Mar'!$B$8:$B$17)*('Test 5 straddles 31 Mar'!$B$8:$B$17=A82)+ISNUMBER('Test 5 straddles 31 Mar'!$C$8:$C$17)*('Test 5 straddles 31 Mar'!$C$8:$C$17=A82)&gt;0))&gt;0,0,1))</f>
        <v/>
      </c>
      <c r="D82">
        <f>SUM(B$2:B82)</f>
        <v/>
      </c>
      <c r="E82">
        <f>SUM(C$2:C82)</f>
        <v/>
      </c>
    </row>
    <row r="83">
      <c r="A83" s="9">
        <f>IF(ISNUMBER('Test 5 straddles 31 Mar'!$E$4),IF('Test 5 straddles 31 Mar'!$E$4+81&lt;='Test 5 straddles 31 Mar'!$F$4,'Test 5 straddles 31 Mar'!$E$4+81,""),"")</f>
        <v/>
      </c>
      <c r="B83">
        <f>IF(A83="",0,IF(SUMPRODUCT((ISNUMBER('Test 5 straddles 31 Mar'!$B$8:$B$17)+ISNUMBER('Test 5 straddles 31 Mar'!$C$8:$C$17)&gt;0)*(IF(ISNUMBER('Test 5 straddles 31 Mar'!$B$8:$B$17),'Test 5 straddles 31 Mar'!$B$8:$B$17,'Test 5 straddles 31 Mar'!$E$4)&lt;=A83)*(IF(ISNUMBER('Test 5 straddles 31 Mar'!$C$8:$C$17),'Test 5 straddles 31 Mar'!$C$8:$C$17,'Test 5 straddles 31 Mar'!$F$4)&gt;=A83))&gt;0,1,0))</f>
        <v/>
      </c>
      <c r="C83">
        <f>IF(B83=0,0,IF(SUMPRODUCT((ISNUMBER('Test 5 straddles 31 Mar'!$B$8:$B$17)+ISNUMBER('Test 5 straddles 31 Mar'!$C$8:$C$17)&gt;0)*(ISNUMBER('Test 5 straddles 31 Mar'!$B$8:$B$17)*('Test 5 straddles 31 Mar'!$B$8:$B$17=A83)+ISNUMBER('Test 5 straddles 31 Mar'!$C$8:$C$17)*('Test 5 straddles 31 Mar'!$C$8:$C$17=A83)&gt;0))&gt;0,0,1))</f>
        <v/>
      </c>
      <c r="D83">
        <f>SUM(B$2:B83)</f>
        <v/>
      </c>
      <c r="E83">
        <f>SUM(C$2:C83)</f>
        <v/>
      </c>
    </row>
    <row r="84">
      <c r="A84" s="9">
        <f>IF(ISNUMBER('Test 5 straddles 31 Mar'!$E$4),IF('Test 5 straddles 31 Mar'!$E$4+82&lt;='Test 5 straddles 31 Mar'!$F$4,'Test 5 straddles 31 Mar'!$E$4+82,""),"")</f>
        <v/>
      </c>
      <c r="B84">
        <f>IF(A84="",0,IF(SUMPRODUCT((ISNUMBER('Test 5 straddles 31 Mar'!$B$8:$B$17)+ISNUMBER('Test 5 straddles 31 Mar'!$C$8:$C$17)&gt;0)*(IF(ISNUMBER('Test 5 straddles 31 Mar'!$B$8:$B$17),'Test 5 straddles 31 Mar'!$B$8:$B$17,'Test 5 straddles 31 Mar'!$E$4)&lt;=A84)*(IF(ISNUMBER('Test 5 straddles 31 Mar'!$C$8:$C$17),'Test 5 straddles 31 Mar'!$C$8:$C$17,'Test 5 straddles 31 Mar'!$F$4)&gt;=A84))&gt;0,1,0))</f>
        <v/>
      </c>
      <c r="C84">
        <f>IF(B84=0,0,IF(SUMPRODUCT((ISNUMBER('Test 5 straddles 31 Mar'!$B$8:$B$17)+ISNUMBER('Test 5 straddles 31 Mar'!$C$8:$C$17)&gt;0)*(ISNUMBER('Test 5 straddles 31 Mar'!$B$8:$B$17)*('Test 5 straddles 31 Mar'!$B$8:$B$17=A84)+ISNUMBER('Test 5 straddles 31 Mar'!$C$8:$C$17)*('Test 5 straddles 31 Mar'!$C$8:$C$17=A84)&gt;0))&gt;0,0,1))</f>
        <v/>
      </c>
      <c r="D84">
        <f>SUM(B$2:B84)</f>
        <v/>
      </c>
      <c r="E84">
        <f>SUM(C$2:C84)</f>
        <v/>
      </c>
    </row>
    <row r="85">
      <c r="A85" s="9">
        <f>IF(ISNUMBER('Test 5 straddles 31 Mar'!$E$4),IF('Test 5 straddles 31 Mar'!$E$4+83&lt;='Test 5 straddles 31 Mar'!$F$4,'Test 5 straddles 31 Mar'!$E$4+83,""),"")</f>
        <v/>
      </c>
      <c r="B85">
        <f>IF(A85="",0,IF(SUMPRODUCT((ISNUMBER('Test 5 straddles 31 Mar'!$B$8:$B$17)+ISNUMBER('Test 5 straddles 31 Mar'!$C$8:$C$17)&gt;0)*(IF(ISNUMBER('Test 5 straddles 31 Mar'!$B$8:$B$17),'Test 5 straddles 31 Mar'!$B$8:$B$17,'Test 5 straddles 31 Mar'!$E$4)&lt;=A85)*(IF(ISNUMBER('Test 5 straddles 31 Mar'!$C$8:$C$17),'Test 5 straddles 31 Mar'!$C$8:$C$17,'Test 5 straddles 31 Mar'!$F$4)&gt;=A85))&gt;0,1,0))</f>
        <v/>
      </c>
      <c r="C85">
        <f>IF(B85=0,0,IF(SUMPRODUCT((ISNUMBER('Test 5 straddles 31 Mar'!$B$8:$B$17)+ISNUMBER('Test 5 straddles 31 Mar'!$C$8:$C$17)&gt;0)*(ISNUMBER('Test 5 straddles 31 Mar'!$B$8:$B$17)*('Test 5 straddles 31 Mar'!$B$8:$B$17=A85)+ISNUMBER('Test 5 straddles 31 Mar'!$C$8:$C$17)*('Test 5 straddles 31 Mar'!$C$8:$C$17=A85)&gt;0))&gt;0,0,1))</f>
        <v/>
      </c>
      <c r="D85">
        <f>SUM(B$2:B85)</f>
        <v/>
      </c>
      <c r="E85">
        <f>SUM(C$2:C85)</f>
        <v/>
      </c>
    </row>
    <row r="86">
      <c r="A86" s="9">
        <f>IF(ISNUMBER('Test 5 straddles 31 Mar'!$E$4),IF('Test 5 straddles 31 Mar'!$E$4+84&lt;='Test 5 straddles 31 Mar'!$F$4,'Test 5 straddles 31 Mar'!$E$4+84,""),"")</f>
        <v/>
      </c>
      <c r="B86">
        <f>IF(A86="",0,IF(SUMPRODUCT((ISNUMBER('Test 5 straddles 31 Mar'!$B$8:$B$17)+ISNUMBER('Test 5 straddles 31 Mar'!$C$8:$C$17)&gt;0)*(IF(ISNUMBER('Test 5 straddles 31 Mar'!$B$8:$B$17),'Test 5 straddles 31 Mar'!$B$8:$B$17,'Test 5 straddles 31 Mar'!$E$4)&lt;=A86)*(IF(ISNUMBER('Test 5 straddles 31 Mar'!$C$8:$C$17),'Test 5 straddles 31 Mar'!$C$8:$C$17,'Test 5 straddles 31 Mar'!$F$4)&gt;=A86))&gt;0,1,0))</f>
        <v/>
      </c>
      <c r="C86">
        <f>IF(B86=0,0,IF(SUMPRODUCT((ISNUMBER('Test 5 straddles 31 Mar'!$B$8:$B$17)+ISNUMBER('Test 5 straddles 31 Mar'!$C$8:$C$17)&gt;0)*(ISNUMBER('Test 5 straddles 31 Mar'!$B$8:$B$17)*('Test 5 straddles 31 Mar'!$B$8:$B$17=A86)+ISNUMBER('Test 5 straddles 31 Mar'!$C$8:$C$17)*('Test 5 straddles 31 Mar'!$C$8:$C$17=A86)&gt;0))&gt;0,0,1))</f>
        <v/>
      </c>
      <c r="D86">
        <f>SUM(B$2:B86)</f>
        <v/>
      </c>
      <c r="E86">
        <f>SUM(C$2:C86)</f>
        <v/>
      </c>
    </row>
    <row r="87">
      <c r="A87" s="9">
        <f>IF(ISNUMBER('Test 5 straddles 31 Mar'!$E$4),IF('Test 5 straddles 31 Mar'!$E$4+85&lt;='Test 5 straddles 31 Mar'!$F$4,'Test 5 straddles 31 Mar'!$E$4+85,""),"")</f>
        <v/>
      </c>
      <c r="B87">
        <f>IF(A87="",0,IF(SUMPRODUCT((ISNUMBER('Test 5 straddles 31 Mar'!$B$8:$B$17)+ISNUMBER('Test 5 straddles 31 Mar'!$C$8:$C$17)&gt;0)*(IF(ISNUMBER('Test 5 straddles 31 Mar'!$B$8:$B$17),'Test 5 straddles 31 Mar'!$B$8:$B$17,'Test 5 straddles 31 Mar'!$E$4)&lt;=A87)*(IF(ISNUMBER('Test 5 straddles 31 Mar'!$C$8:$C$17),'Test 5 straddles 31 Mar'!$C$8:$C$17,'Test 5 straddles 31 Mar'!$F$4)&gt;=A87))&gt;0,1,0))</f>
        <v/>
      </c>
      <c r="C87">
        <f>IF(B87=0,0,IF(SUMPRODUCT((ISNUMBER('Test 5 straddles 31 Mar'!$B$8:$B$17)+ISNUMBER('Test 5 straddles 31 Mar'!$C$8:$C$17)&gt;0)*(ISNUMBER('Test 5 straddles 31 Mar'!$B$8:$B$17)*('Test 5 straddles 31 Mar'!$B$8:$B$17=A87)+ISNUMBER('Test 5 straddles 31 Mar'!$C$8:$C$17)*('Test 5 straddles 31 Mar'!$C$8:$C$17=A87)&gt;0))&gt;0,0,1))</f>
        <v/>
      </c>
      <c r="D87">
        <f>SUM(B$2:B87)</f>
        <v/>
      </c>
      <c r="E87">
        <f>SUM(C$2:C87)</f>
        <v/>
      </c>
    </row>
    <row r="88">
      <c r="A88" s="9">
        <f>IF(ISNUMBER('Test 5 straddles 31 Mar'!$E$4),IF('Test 5 straddles 31 Mar'!$E$4+86&lt;='Test 5 straddles 31 Mar'!$F$4,'Test 5 straddles 31 Mar'!$E$4+86,""),"")</f>
        <v/>
      </c>
      <c r="B88">
        <f>IF(A88="",0,IF(SUMPRODUCT((ISNUMBER('Test 5 straddles 31 Mar'!$B$8:$B$17)+ISNUMBER('Test 5 straddles 31 Mar'!$C$8:$C$17)&gt;0)*(IF(ISNUMBER('Test 5 straddles 31 Mar'!$B$8:$B$17),'Test 5 straddles 31 Mar'!$B$8:$B$17,'Test 5 straddles 31 Mar'!$E$4)&lt;=A88)*(IF(ISNUMBER('Test 5 straddles 31 Mar'!$C$8:$C$17),'Test 5 straddles 31 Mar'!$C$8:$C$17,'Test 5 straddles 31 Mar'!$F$4)&gt;=A88))&gt;0,1,0))</f>
        <v/>
      </c>
      <c r="C88">
        <f>IF(B88=0,0,IF(SUMPRODUCT((ISNUMBER('Test 5 straddles 31 Mar'!$B$8:$B$17)+ISNUMBER('Test 5 straddles 31 Mar'!$C$8:$C$17)&gt;0)*(ISNUMBER('Test 5 straddles 31 Mar'!$B$8:$B$17)*('Test 5 straddles 31 Mar'!$B$8:$B$17=A88)+ISNUMBER('Test 5 straddles 31 Mar'!$C$8:$C$17)*('Test 5 straddles 31 Mar'!$C$8:$C$17=A88)&gt;0))&gt;0,0,1))</f>
        <v/>
      </c>
      <c r="D88">
        <f>SUM(B$2:B88)</f>
        <v/>
      </c>
      <c r="E88">
        <f>SUM(C$2:C88)</f>
        <v/>
      </c>
    </row>
    <row r="89">
      <c r="A89" s="9">
        <f>IF(ISNUMBER('Test 5 straddles 31 Mar'!$E$4),IF('Test 5 straddles 31 Mar'!$E$4+87&lt;='Test 5 straddles 31 Mar'!$F$4,'Test 5 straddles 31 Mar'!$E$4+87,""),"")</f>
        <v/>
      </c>
      <c r="B89">
        <f>IF(A89="",0,IF(SUMPRODUCT((ISNUMBER('Test 5 straddles 31 Mar'!$B$8:$B$17)+ISNUMBER('Test 5 straddles 31 Mar'!$C$8:$C$17)&gt;0)*(IF(ISNUMBER('Test 5 straddles 31 Mar'!$B$8:$B$17),'Test 5 straddles 31 Mar'!$B$8:$B$17,'Test 5 straddles 31 Mar'!$E$4)&lt;=A89)*(IF(ISNUMBER('Test 5 straddles 31 Mar'!$C$8:$C$17),'Test 5 straddles 31 Mar'!$C$8:$C$17,'Test 5 straddles 31 Mar'!$F$4)&gt;=A89))&gt;0,1,0))</f>
        <v/>
      </c>
      <c r="C89">
        <f>IF(B89=0,0,IF(SUMPRODUCT((ISNUMBER('Test 5 straddles 31 Mar'!$B$8:$B$17)+ISNUMBER('Test 5 straddles 31 Mar'!$C$8:$C$17)&gt;0)*(ISNUMBER('Test 5 straddles 31 Mar'!$B$8:$B$17)*('Test 5 straddles 31 Mar'!$B$8:$B$17=A89)+ISNUMBER('Test 5 straddles 31 Mar'!$C$8:$C$17)*('Test 5 straddles 31 Mar'!$C$8:$C$17=A89)&gt;0))&gt;0,0,1))</f>
        <v/>
      </c>
      <c r="D89">
        <f>SUM(B$2:B89)</f>
        <v/>
      </c>
      <c r="E89">
        <f>SUM(C$2:C89)</f>
        <v/>
      </c>
    </row>
    <row r="90">
      <c r="A90" s="9">
        <f>IF(ISNUMBER('Test 5 straddles 31 Mar'!$E$4),IF('Test 5 straddles 31 Mar'!$E$4+88&lt;='Test 5 straddles 31 Mar'!$F$4,'Test 5 straddles 31 Mar'!$E$4+88,""),"")</f>
        <v/>
      </c>
      <c r="B90">
        <f>IF(A90="",0,IF(SUMPRODUCT((ISNUMBER('Test 5 straddles 31 Mar'!$B$8:$B$17)+ISNUMBER('Test 5 straddles 31 Mar'!$C$8:$C$17)&gt;0)*(IF(ISNUMBER('Test 5 straddles 31 Mar'!$B$8:$B$17),'Test 5 straddles 31 Mar'!$B$8:$B$17,'Test 5 straddles 31 Mar'!$E$4)&lt;=A90)*(IF(ISNUMBER('Test 5 straddles 31 Mar'!$C$8:$C$17),'Test 5 straddles 31 Mar'!$C$8:$C$17,'Test 5 straddles 31 Mar'!$F$4)&gt;=A90))&gt;0,1,0))</f>
        <v/>
      </c>
      <c r="C90">
        <f>IF(B90=0,0,IF(SUMPRODUCT((ISNUMBER('Test 5 straddles 31 Mar'!$B$8:$B$17)+ISNUMBER('Test 5 straddles 31 Mar'!$C$8:$C$17)&gt;0)*(ISNUMBER('Test 5 straddles 31 Mar'!$B$8:$B$17)*('Test 5 straddles 31 Mar'!$B$8:$B$17=A90)+ISNUMBER('Test 5 straddles 31 Mar'!$C$8:$C$17)*('Test 5 straddles 31 Mar'!$C$8:$C$17=A90)&gt;0))&gt;0,0,1))</f>
        <v/>
      </c>
      <c r="D90">
        <f>SUM(B$2:B90)</f>
        <v/>
      </c>
      <c r="E90">
        <f>SUM(C$2:C90)</f>
        <v/>
      </c>
    </row>
    <row r="91">
      <c r="A91" s="9">
        <f>IF(ISNUMBER('Test 5 straddles 31 Mar'!$E$4),IF('Test 5 straddles 31 Mar'!$E$4+89&lt;='Test 5 straddles 31 Mar'!$F$4,'Test 5 straddles 31 Mar'!$E$4+89,""),"")</f>
        <v/>
      </c>
      <c r="B91">
        <f>IF(A91="",0,IF(SUMPRODUCT((ISNUMBER('Test 5 straddles 31 Mar'!$B$8:$B$17)+ISNUMBER('Test 5 straddles 31 Mar'!$C$8:$C$17)&gt;0)*(IF(ISNUMBER('Test 5 straddles 31 Mar'!$B$8:$B$17),'Test 5 straddles 31 Mar'!$B$8:$B$17,'Test 5 straddles 31 Mar'!$E$4)&lt;=A91)*(IF(ISNUMBER('Test 5 straddles 31 Mar'!$C$8:$C$17),'Test 5 straddles 31 Mar'!$C$8:$C$17,'Test 5 straddles 31 Mar'!$F$4)&gt;=A91))&gt;0,1,0))</f>
        <v/>
      </c>
      <c r="C91">
        <f>IF(B91=0,0,IF(SUMPRODUCT((ISNUMBER('Test 5 straddles 31 Mar'!$B$8:$B$17)+ISNUMBER('Test 5 straddles 31 Mar'!$C$8:$C$17)&gt;0)*(ISNUMBER('Test 5 straddles 31 Mar'!$B$8:$B$17)*('Test 5 straddles 31 Mar'!$B$8:$B$17=A91)+ISNUMBER('Test 5 straddles 31 Mar'!$C$8:$C$17)*('Test 5 straddles 31 Mar'!$C$8:$C$17=A91)&gt;0))&gt;0,0,1))</f>
        <v/>
      </c>
      <c r="D91">
        <f>SUM(B$2:B91)</f>
        <v/>
      </c>
      <c r="E91">
        <f>SUM(C$2:C91)</f>
        <v/>
      </c>
    </row>
    <row r="92">
      <c r="A92" s="9">
        <f>IF(ISNUMBER('Test 5 straddles 31 Mar'!$E$4),IF('Test 5 straddles 31 Mar'!$E$4+90&lt;='Test 5 straddles 31 Mar'!$F$4,'Test 5 straddles 31 Mar'!$E$4+90,""),"")</f>
        <v/>
      </c>
      <c r="B92">
        <f>IF(A92="",0,IF(SUMPRODUCT((ISNUMBER('Test 5 straddles 31 Mar'!$B$8:$B$17)+ISNUMBER('Test 5 straddles 31 Mar'!$C$8:$C$17)&gt;0)*(IF(ISNUMBER('Test 5 straddles 31 Mar'!$B$8:$B$17),'Test 5 straddles 31 Mar'!$B$8:$B$17,'Test 5 straddles 31 Mar'!$E$4)&lt;=A92)*(IF(ISNUMBER('Test 5 straddles 31 Mar'!$C$8:$C$17),'Test 5 straddles 31 Mar'!$C$8:$C$17,'Test 5 straddles 31 Mar'!$F$4)&gt;=A92))&gt;0,1,0))</f>
        <v/>
      </c>
      <c r="C92">
        <f>IF(B92=0,0,IF(SUMPRODUCT((ISNUMBER('Test 5 straddles 31 Mar'!$B$8:$B$17)+ISNUMBER('Test 5 straddles 31 Mar'!$C$8:$C$17)&gt;0)*(ISNUMBER('Test 5 straddles 31 Mar'!$B$8:$B$17)*('Test 5 straddles 31 Mar'!$B$8:$B$17=A92)+ISNUMBER('Test 5 straddles 31 Mar'!$C$8:$C$17)*('Test 5 straddles 31 Mar'!$C$8:$C$17=A92)&gt;0))&gt;0,0,1))</f>
        <v/>
      </c>
      <c r="D92">
        <f>SUM(B$2:B92)</f>
        <v/>
      </c>
      <c r="E92">
        <f>SUM(C$2:C92)</f>
        <v/>
      </c>
    </row>
    <row r="93">
      <c r="A93" s="9">
        <f>IF(ISNUMBER('Test 5 straddles 31 Mar'!$E$4),IF('Test 5 straddles 31 Mar'!$E$4+91&lt;='Test 5 straddles 31 Mar'!$F$4,'Test 5 straddles 31 Mar'!$E$4+91,""),"")</f>
        <v/>
      </c>
      <c r="B93">
        <f>IF(A93="",0,IF(SUMPRODUCT((ISNUMBER('Test 5 straddles 31 Mar'!$B$8:$B$17)+ISNUMBER('Test 5 straddles 31 Mar'!$C$8:$C$17)&gt;0)*(IF(ISNUMBER('Test 5 straddles 31 Mar'!$B$8:$B$17),'Test 5 straddles 31 Mar'!$B$8:$B$17,'Test 5 straddles 31 Mar'!$E$4)&lt;=A93)*(IF(ISNUMBER('Test 5 straddles 31 Mar'!$C$8:$C$17),'Test 5 straddles 31 Mar'!$C$8:$C$17,'Test 5 straddles 31 Mar'!$F$4)&gt;=A93))&gt;0,1,0))</f>
        <v/>
      </c>
      <c r="C93">
        <f>IF(B93=0,0,IF(SUMPRODUCT((ISNUMBER('Test 5 straddles 31 Mar'!$B$8:$B$17)+ISNUMBER('Test 5 straddles 31 Mar'!$C$8:$C$17)&gt;0)*(ISNUMBER('Test 5 straddles 31 Mar'!$B$8:$B$17)*('Test 5 straddles 31 Mar'!$B$8:$B$17=A93)+ISNUMBER('Test 5 straddles 31 Mar'!$C$8:$C$17)*('Test 5 straddles 31 Mar'!$C$8:$C$17=A93)&gt;0))&gt;0,0,1))</f>
        <v/>
      </c>
      <c r="D93">
        <f>SUM(B$2:B93)</f>
        <v/>
      </c>
      <c r="E93">
        <f>SUM(C$2:C93)</f>
        <v/>
      </c>
    </row>
    <row r="94">
      <c r="A94" s="9">
        <f>IF(ISNUMBER('Test 5 straddles 31 Mar'!$E$4),IF('Test 5 straddles 31 Mar'!$E$4+92&lt;='Test 5 straddles 31 Mar'!$F$4,'Test 5 straddles 31 Mar'!$E$4+92,""),"")</f>
        <v/>
      </c>
      <c r="B94">
        <f>IF(A94="",0,IF(SUMPRODUCT((ISNUMBER('Test 5 straddles 31 Mar'!$B$8:$B$17)+ISNUMBER('Test 5 straddles 31 Mar'!$C$8:$C$17)&gt;0)*(IF(ISNUMBER('Test 5 straddles 31 Mar'!$B$8:$B$17),'Test 5 straddles 31 Mar'!$B$8:$B$17,'Test 5 straddles 31 Mar'!$E$4)&lt;=A94)*(IF(ISNUMBER('Test 5 straddles 31 Mar'!$C$8:$C$17),'Test 5 straddles 31 Mar'!$C$8:$C$17,'Test 5 straddles 31 Mar'!$F$4)&gt;=A94))&gt;0,1,0))</f>
        <v/>
      </c>
      <c r="C94">
        <f>IF(B94=0,0,IF(SUMPRODUCT((ISNUMBER('Test 5 straddles 31 Mar'!$B$8:$B$17)+ISNUMBER('Test 5 straddles 31 Mar'!$C$8:$C$17)&gt;0)*(ISNUMBER('Test 5 straddles 31 Mar'!$B$8:$B$17)*('Test 5 straddles 31 Mar'!$B$8:$B$17=A94)+ISNUMBER('Test 5 straddles 31 Mar'!$C$8:$C$17)*('Test 5 straddles 31 Mar'!$C$8:$C$17=A94)&gt;0))&gt;0,0,1))</f>
        <v/>
      </c>
      <c r="D94">
        <f>SUM(B$2:B94)</f>
        <v/>
      </c>
      <c r="E94">
        <f>SUM(C$2:C94)</f>
        <v/>
      </c>
    </row>
    <row r="95">
      <c r="A95" s="9">
        <f>IF(ISNUMBER('Test 5 straddles 31 Mar'!$E$4),IF('Test 5 straddles 31 Mar'!$E$4+93&lt;='Test 5 straddles 31 Mar'!$F$4,'Test 5 straddles 31 Mar'!$E$4+93,""),"")</f>
        <v/>
      </c>
      <c r="B95">
        <f>IF(A95="",0,IF(SUMPRODUCT((ISNUMBER('Test 5 straddles 31 Mar'!$B$8:$B$17)+ISNUMBER('Test 5 straddles 31 Mar'!$C$8:$C$17)&gt;0)*(IF(ISNUMBER('Test 5 straddles 31 Mar'!$B$8:$B$17),'Test 5 straddles 31 Mar'!$B$8:$B$17,'Test 5 straddles 31 Mar'!$E$4)&lt;=A95)*(IF(ISNUMBER('Test 5 straddles 31 Mar'!$C$8:$C$17),'Test 5 straddles 31 Mar'!$C$8:$C$17,'Test 5 straddles 31 Mar'!$F$4)&gt;=A95))&gt;0,1,0))</f>
        <v/>
      </c>
      <c r="C95">
        <f>IF(B95=0,0,IF(SUMPRODUCT((ISNUMBER('Test 5 straddles 31 Mar'!$B$8:$B$17)+ISNUMBER('Test 5 straddles 31 Mar'!$C$8:$C$17)&gt;0)*(ISNUMBER('Test 5 straddles 31 Mar'!$B$8:$B$17)*('Test 5 straddles 31 Mar'!$B$8:$B$17=A95)+ISNUMBER('Test 5 straddles 31 Mar'!$C$8:$C$17)*('Test 5 straddles 31 Mar'!$C$8:$C$17=A95)&gt;0))&gt;0,0,1))</f>
        <v/>
      </c>
      <c r="D95">
        <f>SUM(B$2:B95)</f>
        <v/>
      </c>
      <c r="E95">
        <f>SUM(C$2:C95)</f>
        <v/>
      </c>
    </row>
    <row r="96">
      <c r="A96" s="9">
        <f>IF(ISNUMBER('Test 5 straddles 31 Mar'!$E$4),IF('Test 5 straddles 31 Mar'!$E$4+94&lt;='Test 5 straddles 31 Mar'!$F$4,'Test 5 straddles 31 Mar'!$E$4+94,""),"")</f>
        <v/>
      </c>
      <c r="B96">
        <f>IF(A96="",0,IF(SUMPRODUCT((ISNUMBER('Test 5 straddles 31 Mar'!$B$8:$B$17)+ISNUMBER('Test 5 straddles 31 Mar'!$C$8:$C$17)&gt;0)*(IF(ISNUMBER('Test 5 straddles 31 Mar'!$B$8:$B$17),'Test 5 straddles 31 Mar'!$B$8:$B$17,'Test 5 straddles 31 Mar'!$E$4)&lt;=A96)*(IF(ISNUMBER('Test 5 straddles 31 Mar'!$C$8:$C$17),'Test 5 straddles 31 Mar'!$C$8:$C$17,'Test 5 straddles 31 Mar'!$F$4)&gt;=A96))&gt;0,1,0))</f>
        <v/>
      </c>
      <c r="C96">
        <f>IF(B96=0,0,IF(SUMPRODUCT((ISNUMBER('Test 5 straddles 31 Mar'!$B$8:$B$17)+ISNUMBER('Test 5 straddles 31 Mar'!$C$8:$C$17)&gt;0)*(ISNUMBER('Test 5 straddles 31 Mar'!$B$8:$B$17)*('Test 5 straddles 31 Mar'!$B$8:$B$17=A96)+ISNUMBER('Test 5 straddles 31 Mar'!$C$8:$C$17)*('Test 5 straddles 31 Mar'!$C$8:$C$17=A96)&gt;0))&gt;0,0,1))</f>
        <v/>
      </c>
      <c r="D96">
        <f>SUM(B$2:B96)</f>
        <v/>
      </c>
      <c r="E96">
        <f>SUM(C$2:C96)</f>
        <v/>
      </c>
    </row>
    <row r="97">
      <c r="A97" s="9">
        <f>IF(ISNUMBER('Test 5 straddles 31 Mar'!$E$4),IF('Test 5 straddles 31 Mar'!$E$4+95&lt;='Test 5 straddles 31 Mar'!$F$4,'Test 5 straddles 31 Mar'!$E$4+95,""),"")</f>
        <v/>
      </c>
      <c r="B97">
        <f>IF(A97="",0,IF(SUMPRODUCT((ISNUMBER('Test 5 straddles 31 Mar'!$B$8:$B$17)+ISNUMBER('Test 5 straddles 31 Mar'!$C$8:$C$17)&gt;0)*(IF(ISNUMBER('Test 5 straddles 31 Mar'!$B$8:$B$17),'Test 5 straddles 31 Mar'!$B$8:$B$17,'Test 5 straddles 31 Mar'!$E$4)&lt;=A97)*(IF(ISNUMBER('Test 5 straddles 31 Mar'!$C$8:$C$17),'Test 5 straddles 31 Mar'!$C$8:$C$17,'Test 5 straddles 31 Mar'!$F$4)&gt;=A97))&gt;0,1,0))</f>
        <v/>
      </c>
      <c r="C97">
        <f>IF(B97=0,0,IF(SUMPRODUCT((ISNUMBER('Test 5 straddles 31 Mar'!$B$8:$B$17)+ISNUMBER('Test 5 straddles 31 Mar'!$C$8:$C$17)&gt;0)*(ISNUMBER('Test 5 straddles 31 Mar'!$B$8:$B$17)*('Test 5 straddles 31 Mar'!$B$8:$B$17=A97)+ISNUMBER('Test 5 straddles 31 Mar'!$C$8:$C$17)*('Test 5 straddles 31 Mar'!$C$8:$C$17=A97)&gt;0))&gt;0,0,1))</f>
        <v/>
      </c>
      <c r="D97">
        <f>SUM(B$2:B97)</f>
        <v/>
      </c>
      <c r="E97">
        <f>SUM(C$2:C97)</f>
        <v/>
      </c>
    </row>
    <row r="98">
      <c r="A98" s="9">
        <f>IF(ISNUMBER('Test 5 straddles 31 Mar'!$E$4),IF('Test 5 straddles 31 Mar'!$E$4+96&lt;='Test 5 straddles 31 Mar'!$F$4,'Test 5 straddles 31 Mar'!$E$4+96,""),"")</f>
        <v/>
      </c>
      <c r="B98">
        <f>IF(A98="",0,IF(SUMPRODUCT((ISNUMBER('Test 5 straddles 31 Mar'!$B$8:$B$17)+ISNUMBER('Test 5 straddles 31 Mar'!$C$8:$C$17)&gt;0)*(IF(ISNUMBER('Test 5 straddles 31 Mar'!$B$8:$B$17),'Test 5 straddles 31 Mar'!$B$8:$B$17,'Test 5 straddles 31 Mar'!$E$4)&lt;=A98)*(IF(ISNUMBER('Test 5 straddles 31 Mar'!$C$8:$C$17),'Test 5 straddles 31 Mar'!$C$8:$C$17,'Test 5 straddles 31 Mar'!$F$4)&gt;=A98))&gt;0,1,0))</f>
        <v/>
      </c>
      <c r="C98">
        <f>IF(B98=0,0,IF(SUMPRODUCT((ISNUMBER('Test 5 straddles 31 Mar'!$B$8:$B$17)+ISNUMBER('Test 5 straddles 31 Mar'!$C$8:$C$17)&gt;0)*(ISNUMBER('Test 5 straddles 31 Mar'!$B$8:$B$17)*('Test 5 straddles 31 Mar'!$B$8:$B$17=A98)+ISNUMBER('Test 5 straddles 31 Mar'!$C$8:$C$17)*('Test 5 straddles 31 Mar'!$C$8:$C$17=A98)&gt;0))&gt;0,0,1))</f>
        <v/>
      </c>
      <c r="D98">
        <f>SUM(B$2:B98)</f>
        <v/>
      </c>
      <c r="E98">
        <f>SUM(C$2:C98)</f>
        <v/>
      </c>
    </row>
    <row r="99">
      <c r="A99" s="9">
        <f>IF(ISNUMBER('Test 5 straddles 31 Mar'!$E$4),IF('Test 5 straddles 31 Mar'!$E$4+97&lt;='Test 5 straddles 31 Mar'!$F$4,'Test 5 straddles 31 Mar'!$E$4+97,""),"")</f>
        <v/>
      </c>
      <c r="B99">
        <f>IF(A99="",0,IF(SUMPRODUCT((ISNUMBER('Test 5 straddles 31 Mar'!$B$8:$B$17)+ISNUMBER('Test 5 straddles 31 Mar'!$C$8:$C$17)&gt;0)*(IF(ISNUMBER('Test 5 straddles 31 Mar'!$B$8:$B$17),'Test 5 straddles 31 Mar'!$B$8:$B$17,'Test 5 straddles 31 Mar'!$E$4)&lt;=A99)*(IF(ISNUMBER('Test 5 straddles 31 Mar'!$C$8:$C$17),'Test 5 straddles 31 Mar'!$C$8:$C$17,'Test 5 straddles 31 Mar'!$F$4)&gt;=A99))&gt;0,1,0))</f>
        <v/>
      </c>
      <c r="C99">
        <f>IF(B99=0,0,IF(SUMPRODUCT((ISNUMBER('Test 5 straddles 31 Mar'!$B$8:$B$17)+ISNUMBER('Test 5 straddles 31 Mar'!$C$8:$C$17)&gt;0)*(ISNUMBER('Test 5 straddles 31 Mar'!$B$8:$B$17)*('Test 5 straddles 31 Mar'!$B$8:$B$17=A99)+ISNUMBER('Test 5 straddles 31 Mar'!$C$8:$C$17)*('Test 5 straddles 31 Mar'!$C$8:$C$17=A99)&gt;0))&gt;0,0,1))</f>
        <v/>
      </c>
      <c r="D99">
        <f>SUM(B$2:B99)</f>
        <v/>
      </c>
      <c r="E99">
        <f>SUM(C$2:C99)</f>
        <v/>
      </c>
    </row>
    <row r="100">
      <c r="A100" s="9">
        <f>IF(ISNUMBER('Test 5 straddles 31 Mar'!$E$4),IF('Test 5 straddles 31 Mar'!$E$4+98&lt;='Test 5 straddles 31 Mar'!$F$4,'Test 5 straddles 31 Mar'!$E$4+98,""),"")</f>
        <v/>
      </c>
      <c r="B100">
        <f>IF(A100="",0,IF(SUMPRODUCT((ISNUMBER('Test 5 straddles 31 Mar'!$B$8:$B$17)+ISNUMBER('Test 5 straddles 31 Mar'!$C$8:$C$17)&gt;0)*(IF(ISNUMBER('Test 5 straddles 31 Mar'!$B$8:$B$17),'Test 5 straddles 31 Mar'!$B$8:$B$17,'Test 5 straddles 31 Mar'!$E$4)&lt;=A100)*(IF(ISNUMBER('Test 5 straddles 31 Mar'!$C$8:$C$17),'Test 5 straddles 31 Mar'!$C$8:$C$17,'Test 5 straddles 31 Mar'!$F$4)&gt;=A100))&gt;0,1,0))</f>
        <v/>
      </c>
      <c r="C100">
        <f>IF(B100=0,0,IF(SUMPRODUCT((ISNUMBER('Test 5 straddles 31 Mar'!$B$8:$B$17)+ISNUMBER('Test 5 straddles 31 Mar'!$C$8:$C$17)&gt;0)*(ISNUMBER('Test 5 straddles 31 Mar'!$B$8:$B$17)*('Test 5 straddles 31 Mar'!$B$8:$B$17=A100)+ISNUMBER('Test 5 straddles 31 Mar'!$C$8:$C$17)*('Test 5 straddles 31 Mar'!$C$8:$C$17=A100)&gt;0))&gt;0,0,1))</f>
        <v/>
      </c>
      <c r="D100">
        <f>SUM(B$2:B100)</f>
        <v/>
      </c>
      <c r="E100">
        <f>SUM(C$2:C100)</f>
        <v/>
      </c>
    </row>
    <row r="101">
      <c r="A101" s="9">
        <f>IF(ISNUMBER('Test 5 straddles 31 Mar'!$E$4),IF('Test 5 straddles 31 Mar'!$E$4+99&lt;='Test 5 straddles 31 Mar'!$F$4,'Test 5 straddles 31 Mar'!$E$4+99,""),"")</f>
        <v/>
      </c>
      <c r="B101">
        <f>IF(A101="",0,IF(SUMPRODUCT((ISNUMBER('Test 5 straddles 31 Mar'!$B$8:$B$17)+ISNUMBER('Test 5 straddles 31 Mar'!$C$8:$C$17)&gt;0)*(IF(ISNUMBER('Test 5 straddles 31 Mar'!$B$8:$B$17),'Test 5 straddles 31 Mar'!$B$8:$B$17,'Test 5 straddles 31 Mar'!$E$4)&lt;=A101)*(IF(ISNUMBER('Test 5 straddles 31 Mar'!$C$8:$C$17),'Test 5 straddles 31 Mar'!$C$8:$C$17,'Test 5 straddles 31 Mar'!$F$4)&gt;=A101))&gt;0,1,0))</f>
        <v/>
      </c>
      <c r="C101">
        <f>IF(B101=0,0,IF(SUMPRODUCT((ISNUMBER('Test 5 straddles 31 Mar'!$B$8:$B$17)+ISNUMBER('Test 5 straddles 31 Mar'!$C$8:$C$17)&gt;0)*(ISNUMBER('Test 5 straddles 31 Mar'!$B$8:$B$17)*('Test 5 straddles 31 Mar'!$B$8:$B$17=A101)+ISNUMBER('Test 5 straddles 31 Mar'!$C$8:$C$17)*('Test 5 straddles 31 Mar'!$C$8:$C$17=A101)&gt;0))&gt;0,0,1))</f>
        <v/>
      </c>
      <c r="D101">
        <f>SUM(B$2:B101)</f>
        <v/>
      </c>
      <c r="E101">
        <f>SUM(C$2:C101)</f>
        <v/>
      </c>
    </row>
    <row r="102">
      <c r="A102" s="9">
        <f>IF(ISNUMBER('Test 5 straddles 31 Mar'!$E$4),IF('Test 5 straddles 31 Mar'!$E$4+100&lt;='Test 5 straddles 31 Mar'!$F$4,'Test 5 straddles 31 Mar'!$E$4+100,""),"")</f>
        <v/>
      </c>
      <c r="B102">
        <f>IF(A102="",0,IF(SUMPRODUCT((ISNUMBER('Test 5 straddles 31 Mar'!$B$8:$B$17)+ISNUMBER('Test 5 straddles 31 Mar'!$C$8:$C$17)&gt;0)*(IF(ISNUMBER('Test 5 straddles 31 Mar'!$B$8:$B$17),'Test 5 straddles 31 Mar'!$B$8:$B$17,'Test 5 straddles 31 Mar'!$E$4)&lt;=A102)*(IF(ISNUMBER('Test 5 straddles 31 Mar'!$C$8:$C$17),'Test 5 straddles 31 Mar'!$C$8:$C$17,'Test 5 straddles 31 Mar'!$F$4)&gt;=A102))&gt;0,1,0))</f>
        <v/>
      </c>
      <c r="C102">
        <f>IF(B102=0,0,IF(SUMPRODUCT((ISNUMBER('Test 5 straddles 31 Mar'!$B$8:$B$17)+ISNUMBER('Test 5 straddles 31 Mar'!$C$8:$C$17)&gt;0)*(ISNUMBER('Test 5 straddles 31 Mar'!$B$8:$B$17)*('Test 5 straddles 31 Mar'!$B$8:$B$17=A102)+ISNUMBER('Test 5 straddles 31 Mar'!$C$8:$C$17)*('Test 5 straddles 31 Mar'!$C$8:$C$17=A102)&gt;0))&gt;0,0,1))</f>
        <v/>
      </c>
      <c r="D102">
        <f>SUM(B$2:B102)</f>
        <v/>
      </c>
      <c r="E102">
        <f>SUM(C$2:C102)</f>
        <v/>
      </c>
    </row>
    <row r="103">
      <c r="A103" s="9">
        <f>IF(ISNUMBER('Test 5 straddles 31 Mar'!$E$4),IF('Test 5 straddles 31 Mar'!$E$4+101&lt;='Test 5 straddles 31 Mar'!$F$4,'Test 5 straddles 31 Mar'!$E$4+101,""),"")</f>
        <v/>
      </c>
      <c r="B103">
        <f>IF(A103="",0,IF(SUMPRODUCT((ISNUMBER('Test 5 straddles 31 Mar'!$B$8:$B$17)+ISNUMBER('Test 5 straddles 31 Mar'!$C$8:$C$17)&gt;0)*(IF(ISNUMBER('Test 5 straddles 31 Mar'!$B$8:$B$17),'Test 5 straddles 31 Mar'!$B$8:$B$17,'Test 5 straddles 31 Mar'!$E$4)&lt;=A103)*(IF(ISNUMBER('Test 5 straddles 31 Mar'!$C$8:$C$17),'Test 5 straddles 31 Mar'!$C$8:$C$17,'Test 5 straddles 31 Mar'!$F$4)&gt;=A103))&gt;0,1,0))</f>
        <v/>
      </c>
      <c r="C103">
        <f>IF(B103=0,0,IF(SUMPRODUCT((ISNUMBER('Test 5 straddles 31 Mar'!$B$8:$B$17)+ISNUMBER('Test 5 straddles 31 Mar'!$C$8:$C$17)&gt;0)*(ISNUMBER('Test 5 straddles 31 Mar'!$B$8:$B$17)*('Test 5 straddles 31 Mar'!$B$8:$B$17=A103)+ISNUMBER('Test 5 straddles 31 Mar'!$C$8:$C$17)*('Test 5 straddles 31 Mar'!$C$8:$C$17=A103)&gt;0))&gt;0,0,1))</f>
        <v/>
      </c>
      <c r="D103">
        <f>SUM(B$2:B103)</f>
        <v/>
      </c>
      <c r="E103">
        <f>SUM(C$2:C103)</f>
        <v/>
      </c>
    </row>
    <row r="104">
      <c r="A104" s="9">
        <f>IF(ISNUMBER('Test 5 straddles 31 Mar'!$E$4),IF('Test 5 straddles 31 Mar'!$E$4+102&lt;='Test 5 straddles 31 Mar'!$F$4,'Test 5 straddles 31 Mar'!$E$4+102,""),"")</f>
        <v/>
      </c>
      <c r="B104">
        <f>IF(A104="",0,IF(SUMPRODUCT((ISNUMBER('Test 5 straddles 31 Mar'!$B$8:$B$17)+ISNUMBER('Test 5 straddles 31 Mar'!$C$8:$C$17)&gt;0)*(IF(ISNUMBER('Test 5 straddles 31 Mar'!$B$8:$B$17),'Test 5 straddles 31 Mar'!$B$8:$B$17,'Test 5 straddles 31 Mar'!$E$4)&lt;=A104)*(IF(ISNUMBER('Test 5 straddles 31 Mar'!$C$8:$C$17),'Test 5 straddles 31 Mar'!$C$8:$C$17,'Test 5 straddles 31 Mar'!$F$4)&gt;=A104))&gt;0,1,0))</f>
        <v/>
      </c>
      <c r="C104">
        <f>IF(B104=0,0,IF(SUMPRODUCT((ISNUMBER('Test 5 straddles 31 Mar'!$B$8:$B$17)+ISNUMBER('Test 5 straddles 31 Mar'!$C$8:$C$17)&gt;0)*(ISNUMBER('Test 5 straddles 31 Mar'!$B$8:$B$17)*('Test 5 straddles 31 Mar'!$B$8:$B$17=A104)+ISNUMBER('Test 5 straddles 31 Mar'!$C$8:$C$17)*('Test 5 straddles 31 Mar'!$C$8:$C$17=A104)&gt;0))&gt;0,0,1))</f>
        <v/>
      </c>
      <c r="D104">
        <f>SUM(B$2:B104)</f>
        <v/>
      </c>
      <c r="E104">
        <f>SUM(C$2:C104)</f>
        <v/>
      </c>
    </row>
    <row r="105">
      <c r="A105" s="9">
        <f>IF(ISNUMBER('Test 5 straddles 31 Mar'!$E$4),IF('Test 5 straddles 31 Mar'!$E$4+103&lt;='Test 5 straddles 31 Mar'!$F$4,'Test 5 straddles 31 Mar'!$E$4+103,""),"")</f>
        <v/>
      </c>
      <c r="B105">
        <f>IF(A105="",0,IF(SUMPRODUCT((ISNUMBER('Test 5 straddles 31 Mar'!$B$8:$B$17)+ISNUMBER('Test 5 straddles 31 Mar'!$C$8:$C$17)&gt;0)*(IF(ISNUMBER('Test 5 straddles 31 Mar'!$B$8:$B$17),'Test 5 straddles 31 Mar'!$B$8:$B$17,'Test 5 straddles 31 Mar'!$E$4)&lt;=A105)*(IF(ISNUMBER('Test 5 straddles 31 Mar'!$C$8:$C$17),'Test 5 straddles 31 Mar'!$C$8:$C$17,'Test 5 straddles 31 Mar'!$F$4)&gt;=A105))&gt;0,1,0))</f>
        <v/>
      </c>
      <c r="C105">
        <f>IF(B105=0,0,IF(SUMPRODUCT((ISNUMBER('Test 5 straddles 31 Mar'!$B$8:$B$17)+ISNUMBER('Test 5 straddles 31 Mar'!$C$8:$C$17)&gt;0)*(ISNUMBER('Test 5 straddles 31 Mar'!$B$8:$B$17)*('Test 5 straddles 31 Mar'!$B$8:$B$17=A105)+ISNUMBER('Test 5 straddles 31 Mar'!$C$8:$C$17)*('Test 5 straddles 31 Mar'!$C$8:$C$17=A105)&gt;0))&gt;0,0,1))</f>
        <v/>
      </c>
      <c r="D105">
        <f>SUM(B$2:B105)</f>
        <v/>
      </c>
      <c r="E105">
        <f>SUM(C$2:C105)</f>
        <v/>
      </c>
    </row>
    <row r="106">
      <c r="A106" s="9">
        <f>IF(ISNUMBER('Test 5 straddles 31 Mar'!$E$4),IF('Test 5 straddles 31 Mar'!$E$4+104&lt;='Test 5 straddles 31 Mar'!$F$4,'Test 5 straddles 31 Mar'!$E$4+104,""),"")</f>
        <v/>
      </c>
      <c r="B106">
        <f>IF(A106="",0,IF(SUMPRODUCT((ISNUMBER('Test 5 straddles 31 Mar'!$B$8:$B$17)+ISNUMBER('Test 5 straddles 31 Mar'!$C$8:$C$17)&gt;0)*(IF(ISNUMBER('Test 5 straddles 31 Mar'!$B$8:$B$17),'Test 5 straddles 31 Mar'!$B$8:$B$17,'Test 5 straddles 31 Mar'!$E$4)&lt;=A106)*(IF(ISNUMBER('Test 5 straddles 31 Mar'!$C$8:$C$17),'Test 5 straddles 31 Mar'!$C$8:$C$17,'Test 5 straddles 31 Mar'!$F$4)&gt;=A106))&gt;0,1,0))</f>
        <v/>
      </c>
      <c r="C106">
        <f>IF(B106=0,0,IF(SUMPRODUCT((ISNUMBER('Test 5 straddles 31 Mar'!$B$8:$B$17)+ISNUMBER('Test 5 straddles 31 Mar'!$C$8:$C$17)&gt;0)*(ISNUMBER('Test 5 straddles 31 Mar'!$B$8:$B$17)*('Test 5 straddles 31 Mar'!$B$8:$B$17=A106)+ISNUMBER('Test 5 straddles 31 Mar'!$C$8:$C$17)*('Test 5 straddles 31 Mar'!$C$8:$C$17=A106)&gt;0))&gt;0,0,1))</f>
        <v/>
      </c>
      <c r="D106">
        <f>SUM(B$2:B106)</f>
        <v/>
      </c>
      <c r="E106">
        <f>SUM(C$2:C106)</f>
        <v/>
      </c>
    </row>
    <row r="107">
      <c r="A107" s="9">
        <f>IF(ISNUMBER('Test 5 straddles 31 Mar'!$E$4),IF('Test 5 straddles 31 Mar'!$E$4+105&lt;='Test 5 straddles 31 Mar'!$F$4,'Test 5 straddles 31 Mar'!$E$4+105,""),"")</f>
        <v/>
      </c>
      <c r="B107">
        <f>IF(A107="",0,IF(SUMPRODUCT((ISNUMBER('Test 5 straddles 31 Mar'!$B$8:$B$17)+ISNUMBER('Test 5 straddles 31 Mar'!$C$8:$C$17)&gt;0)*(IF(ISNUMBER('Test 5 straddles 31 Mar'!$B$8:$B$17),'Test 5 straddles 31 Mar'!$B$8:$B$17,'Test 5 straddles 31 Mar'!$E$4)&lt;=A107)*(IF(ISNUMBER('Test 5 straddles 31 Mar'!$C$8:$C$17),'Test 5 straddles 31 Mar'!$C$8:$C$17,'Test 5 straddles 31 Mar'!$F$4)&gt;=A107))&gt;0,1,0))</f>
        <v/>
      </c>
      <c r="C107">
        <f>IF(B107=0,0,IF(SUMPRODUCT((ISNUMBER('Test 5 straddles 31 Mar'!$B$8:$B$17)+ISNUMBER('Test 5 straddles 31 Mar'!$C$8:$C$17)&gt;0)*(ISNUMBER('Test 5 straddles 31 Mar'!$B$8:$B$17)*('Test 5 straddles 31 Mar'!$B$8:$B$17=A107)+ISNUMBER('Test 5 straddles 31 Mar'!$C$8:$C$17)*('Test 5 straddles 31 Mar'!$C$8:$C$17=A107)&gt;0))&gt;0,0,1))</f>
        <v/>
      </c>
      <c r="D107">
        <f>SUM(B$2:B107)</f>
        <v/>
      </c>
      <c r="E107">
        <f>SUM(C$2:C107)</f>
        <v/>
      </c>
    </row>
    <row r="108">
      <c r="A108" s="9">
        <f>IF(ISNUMBER('Test 5 straddles 31 Mar'!$E$4),IF('Test 5 straddles 31 Mar'!$E$4+106&lt;='Test 5 straddles 31 Mar'!$F$4,'Test 5 straddles 31 Mar'!$E$4+106,""),"")</f>
        <v/>
      </c>
      <c r="B108">
        <f>IF(A108="",0,IF(SUMPRODUCT((ISNUMBER('Test 5 straddles 31 Mar'!$B$8:$B$17)+ISNUMBER('Test 5 straddles 31 Mar'!$C$8:$C$17)&gt;0)*(IF(ISNUMBER('Test 5 straddles 31 Mar'!$B$8:$B$17),'Test 5 straddles 31 Mar'!$B$8:$B$17,'Test 5 straddles 31 Mar'!$E$4)&lt;=A108)*(IF(ISNUMBER('Test 5 straddles 31 Mar'!$C$8:$C$17),'Test 5 straddles 31 Mar'!$C$8:$C$17,'Test 5 straddles 31 Mar'!$F$4)&gt;=A108))&gt;0,1,0))</f>
        <v/>
      </c>
      <c r="C108">
        <f>IF(B108=0,0,IF(SUMPRODUCT((ISNUMBER('Test 5 straddles 31 Mar'!$B$8:$B$17)+ISNUMBER('Test 5 straddles 31 Mar'!$C$8:$C$17)&gt;0)*(ISNUMBER('Test 5 straddles 31 Mar'!$B$8:$B$17)*('Test 5 straddles 31 Mar'!$B$8:$B$17=A108)+ISNUMBER('Test 5 straddles 31 Mar'!$C$8:$C$17)*('Test 5 straddles 31 Mar'!$C$8:$C$17=A108)&gt;0))&gt;0,0,1))</f>
        <v/>
      </c>
      <c r="D108">
        <f>SUM(B$2:B108)</f>
        <v/>
      </c>
      <c r="E108">
        <f>SUM(C$2:C108)</f>
        <v/>
      </c>
    </row>
    <row r="109">
      <c r="A109" s="9">
        <f>IF(ISNUMBER('Test 5 straddles 31 Mar'!$E$4),IF('Test 5 straddles 31 Mar'!$E$4+107&lt;='Test 5 straddles 31 Mar'!$F$4,'Test 5 straddles 31 Mar'!$E$4+107,""),"")</f>
        <v/>
      </c>
      <c r="B109">
        <f>IF(A109="",0,IF(SUMPRODUCT((ISNUMBER('Test 5 straddles 31 Mar'!$B$8:$B$17)+ISNUMBER('Test 5 straddles 31 Mar'!$C$8:$C$17)&gt;0)*(IF(ISNUMBER('Test 5 straddles 31 Mar'!$B$8:$B$17),'Test 5 straddles 31 Mar'!$B$8:$B$17,'Test 5 straddles 31 Mar'!$E$4)&lt;=A109)*(IF(ISNUMBER('Test 5 straddles 31 Mar'!$C$8:$C$17),'Test 5 straddles 31 Mar'!$C$8:$C$17,'Test 5 straddles 31 Mar'!$F$4)&gt;=A109))&gt;0,1,0))</f>
        <v/>
      </c>
      <c r="C109">
        <f>IF(B109=0,0,IF(SUMPRODUCT((ISNUMBER('Test 5 straddles 31 Mar'!$B$8:$B$17)+ISNUMBER('Test 5 straddles 31 Mar'!$C$8:$C$17)&gt;0)*(ISNUMBER('Test 5 straddles 31 Mar'!$B$8:$B$17)*('Test 5 straddles 31 Mar'!$B$8:$B$17=A109)+ISNUMBER('Test 5 straddles 31 Mar'!$C$8:$C$17)*('Test 5 straddles 31 Mar'!$C$8:$C$17=A109)&gt;0))&gt;0,0,1))</f>
        <v/>
      </c>
      <c r="D109">
        <f>SUM(B$2:B109)</f>
        <v/>
      </c>
      <c r="E109">
        <f>SUM(C$2:C109)</f>
        <v/>
      </c>
    </row>
    <row r="110">
      <c r="A110" s="9">
        <f>IF(ISNUMBER('Test 5 straddles 31 Mar'!$E$4),IF('Test 5 straddles 31 Mar'!$E$4+108&lt;='Test 5 straddles 31 Mar'!$F$4,'Test 5 straddles 31 Mar'!$E$4+108,""),"")</f>
        <v/>
      </c>
      <c r="B110">
        <f>IF(A110="",0,IF(SUMPRODUCT((ISNUMBER('Test 5 straddles 31 Mar'!$B$8:$B$17)+ISNUMBER('Test 5 straddles 31 Mar'!$C$8:$C$17)&gt;0)*(IF(ISNUMBER('Test 5 straddles 31 Mar'!$B$8:$B$17),'Test 5 straddles 31 Mar'!$B$8:$B$17,'Test 5 straddles 31 Mar'!$E$4)&lt;=A110)*(IF(ISNUMBER('Test 5 straddles 31 Mar'!$C$8:$C$17),'Test 5 straddles 31 Mar'!$C$8:$C$17,'Test 5 straddles 31 Mar'!$F$4)&gt;=A110))&gt;0,1,0))</f>
        <v/>
      </c>
      <c r="C110">
        <f>IF(B110=0,0,IF(SUMPRODUCT((ISNUMBER('Test 5 straddles 31 Mar'!$B$8:$B$17)+ISNUMBER('Test 5 straddles 31 Mar'!$C$8:$C$17)&gt;0)*(ISNUMBER('Test 5 straddles 31 Mar'!$B$8:$B$17)*('Test 5 straddles 31 Mar'!$B$8:$B$17=A110)+ISNUMBER('Test 5 straddles 31 Mar'!$C$8:$C$17)*('Test 5 straddles 31 Mar'!$C$8:$C$17=A110)&gt;0))&gt;0,0,1))</f>
        <v/>
      </c>
      <c r="D110">
        <f>SUM(B$2:B110)</f>
        <v/>
      </c>
      <c r="E110">
        <f>SUM(C$2:C110)</f>
        <v/>
      </c>
    </row>
    <row r="111">
      <c r="A111" s="9">
        <f>IF(ISNUMBER('Test 5 straddles 31 Mar'!$E$4),IF('Test 5 straddles 31 Mar'!$E$4+109&lt;='Test 5 straddles 31 Mar'!$F$4,'Test 5 straddles 31 Mar'!$E$4+109,""),"")</f>
        <v/>
      </c>
      <c r="B111">
        <f>IF(A111="",0,IF(SUMPRODUCT((ISNUMBER('Test 5 straddles 31 Mar'!$B$8:$B$17)+ISNUMBER('Test 5 straddles 31 Mar'!$C$8:$C$17)&gt;0)*(IF(ISNUMBER('Test 5 straddles 31 Mar'!$B$8:$B$17),'Test 5 straddles 31 Mar'!$B$8:$B$17,'Test 5 straddles 31 Mar'!$E$4)&lt;=A111)*(IF(ISNUMBER('Test 5 straddles 31 Mar'!$C$8:$C$17),'Test 5 straddles 31 Mar'!$C$8:$C$17,'Test 5 straddles 31 Mar'!$F$4)&gt;=A111))&gt;0,1,0))</f>
        <v/>
      </c>
      <c r="C111">
        <f>IF(B111=0,0,IF(SUMPRODUCT((ISNUMBER('Test 5 straddles 31 Mar'!$B$8:$B$17)+ISNUMBER('Test 5 straddles 31 Mar'!$C$8:$C$17)&gt;0)*(ISNUMBER('Test 5 straddles 31 Mar'!$B$8:$B$17)*('Test 5 straddles 31 Mar'!$B$8:$B$17=A111)+ISNUMBER('Test 5 straddles 31 Mar'!$C$8:$C$17)*('Test 5 straddles 31 Mar'!$C$8:$C$17=A111)&gt;0))&gt;0,0,1))</f>
        <v/>
      </c>
      <c r="D111">
        <f>SUM(B$2:B111)</f>
        <v/>
      </c>
      <c r="E111">
        <f>SUM(C$2:C111)</f>
        <v/>
      </c>
    </row>
    <row r="112">
      <c r="A112" s="9">
        <f>IF(ISNUMBER('Test 5 straddles 31 Mar'!$E$4),IF('Test 5 straddles 31 Mar'!$E$4+110&lt;='Test 5 straddles 31 Mar'!$F$4,'Test 5 straddles 31 Mar'!$E$4+110,""),"")</f>
        <v/>
      </c>
      <c r="B112">
        <f>IF(A112="",0,IF(SUMPRODUCT((ISNUMBER('Test 5 straddles 31 Mar'!$B$8:$B$17)+ISNUMBER('Test 5 straddles 31 Mar'!$C$8:$C$17)&gt;0)*(IF(ISNUMBER('Test 5 straddles 31 Mar'!$B$8:$B$17),'Test 5 straddles 31 Mar'!$B$8:$B$17,'Test 5 straddles 31 Mar'!$E$4)&lt;=A112)*(IF(ISNUMBER('Test 5 straddles 31 Mar'!$C$8:$C$17),'Test 5 straddles 31 Mar'!$C$8:$C$17,'Test 5 straddles 31 Mar'!$F$4)&gt;=A112))&gt;0,1,0))</f>
        <v/>
      </c>
      <c r="C112">
        <f>IF(B112=0,0,IF(SUMPRODUCT((ISNUMBER('Test 5 straddles 31 Mar'!$B$8:$B$17)+ISNUMBER('Test 5 straddles 31 Mar'!$C$8:$C$17)&gt;0)*(ISNUMBER('Test 5 straddles 31 Mar'!$B$8:$B$17)*('Test 5 straddles 31 Mar'!$B$8:$B$17=A112)+ISNUMBER('Test 5 straddles 31 Mar'!$C$8:$C$17)*('Test 5 straddles 31 Mar'!$C$8:$C$17=A112)&gt;0))&gt;0,0,1))</f>
        <v/>
      </c>
      <c r="D112">
        <f>SUM(B$2:B112)</f>
        <v/>
      </c>
      <c r="E112">
        <f>SUM(C$2:C112)</f>
        <v/>
      </c>
    </row>
    <row r="113">
      <c r="A113" s="9">
        <f>IF(ISNUMBER('Test 5 straddles 31 Mar'!$E$4),IF('Test 5 straddles 31 Mar'!$E$4+111&lt;='Test 5 straddles 31 Mar'!$F$4,'Test 5 straddles 31 Mar'!$E$4+111,""),"")</f>
        <v/>
      </c>
      <c r="B113">
        <f>IF(A113="",0,IF(SUMPRODUCT((ISNUMBER('Test 5 straddles 31 Mar'!$B$8:$B$17)+ISNUMBER('Test 5 straddles 31 Mar'!$C$8:$C$17)&gt;0)*(IF(ISNUMBER('Test 5 straddles 31 Mar'!$B$8:$B$17),'Test 5 straddles 31 Mar'!$B$8:$B$17,'Test 5 straddles 31 Mar'!$E$4)&lt;=A113)*(IF(ISNUMBER('Test 5 straddles 31 Mar'!$C$8:$C$17),'Test 5 straddles 31 Mar'!$C$8:$C$17,'Test 5 straddles 31 Mar'!$F$4)&gt;=A113))&gt;0,1,0))</f>
        <v/>
      </c>
      <c r="C113">
        <f>IF(B113=0,0,IF(SUMPRODUCT((ISNUMBER('Test 5 straddles 31 Mar'!$B$8:$B$17)+ISNUMBER('Test 5 straddles 31 Mar'!$C$8:$C$17)&gt;0)*(ISNUMBER('Test 5 straddles 31 Mar'!$B$8:$B$17)*('Test 5 straddles 31 Mar'!$B$8:$B$17=A113)+ISNUMBER('Test 5 straddles 31 Mar'!$C$8:$C$17)*('Test 5 straddles 31 Mar'!$C$8:$C$17=A113)&gt;0))&gt;0,0,1))</f>
        <v/>
      </c>
      <c r="D113">
        <f>SUM(B$2:B113)</f>
        <v/>
      </c>
      <c r="E113">
        <f>SUM(C$2:C113)</f>
        <v/>
      </c>
    </row>
    <row r="114">
      <c r="A114" s="9">
        <f>IF(ISNUMBER('Test 5 straddles 31 Mar'!$E$4),IF('Test 5 straddles 31 Mar'!$E$4+112&lt;='Test 5 straddles 31 Mar'!$F$4,'Test 5 straddles 31 Mar'!$E$4+112,""),"")</f>
        <v/>
      </c>
      <c r="B114">
        <f>IF(A114="",0,IF(SUMPRODUCT((ISNUMBER('Test 5 straddles 31 Mar'!$B$8:$B$17)+ISNUMBER('Test 5 straddles 31 Mar'!$C$8:$C$17)&gt;0)*(IF(ISNUMBER('Test 5 straddles 31 Mar'!$B$8:$B$17),'Test 5 straddles 31 Mar'!$B$8:$B$17,'Test 5 straddles 31 Mar'!$E$4)&lt;=A114)*(IF(ISNUMBER('Test 5 straddles 31 Mar'!$C$8:$C$17),'Test 5 straddles 31 Mar'!$C$8:$C$17,'Test 5 straddles 31 Mar'!$F$4)&gt;=A114))&gt;0,1,0))</f>
        <v/>
      </c>
      <c r="C114">
        <f>IF(B114=0,0,IF(SUMPRODUCT((ISNUMBER('Test 5 straddles 31 Mar'!$B$8:$B$17)+ISNUMBER('Test 5 straddles 31 Mar'!$C$8:$C$17)&gt;0)*(ISNUMBER('Test 5 straddles 31 Mar'!$B$8:$B$17)*('Test 5 straddles 31 Mar'!$B$8:$B$17=A114)+ISNUMBER('Test 5 straddles 31 Mar'!$C$8:$C$17)*('Test 5 straddles 31 Mar'!$C$8:$C$17=A114)&gt;0))&gt;0,0,1))</f>
        <v/>
      </c>
      <c r="D114">
        <f>SUM(B$2:B114)</f>
        <v/>
      </c>
      <c r="E114">
        <f>SUM(C$2:C114)</f>
        <v/>
      </c>
    </row>
    <row r="115">
      <c r="A115" s="9">
        <f>IF(ISNUMBER('Test 5 straddles 31 Mar'!$E$4),IF('Test 5 straddles 31 Mar'!$E$4+113&lt;='Test 5 straddles 31 Mar'!$F$4,'Test 5 straddles 31 Mar'!$E$4+113,""),"")</f>
        <v/>
      </c>
      <c r="B115">
        <f>IF(A115="",0,IF(SUMPRODUCT((ISNUMBER('Test 5 straddles 31 Mar'!$B$8:$B$17)+ISNUMBER('Test 5 straddles 31 Mar'!$C$8:$C$17)&gt;0)*(IF(ISNUMBER('Test 5 straddles 31 Mar'!$B$8:$B$17),'Test 5 straddles 31 Mar'!$B$8:$B$17,'Test 5 straddles 31 Mar'!$E$4)&lt;=A115)*(IF(ISNUMBER('Test 5 straddles 31 Mar'!$C$8:$C$17),'Test 5 straddles 31 Mar'!$C$8:$C$17,'Test 5 straddles 31 Mar'!$F$4)&gt;=A115))&gt;0,1,0))</f>
        <v/>
      </c>
      <c r="C115">
        <f>IF(B115=0,0,IF(SUMPRODUCT((ISNUMBER('Test 5 straddles 31 Mar'!$B$8:$B$17)+ISNUMBER('Test 5 straddles 31 Mar'!$C$8:$C$17)&gt;0)*(ISNUMBER('Test 5 straddles 31 Mar'!$B$8:$B$17)*('Test 5 straddles 31 Mar'!$B$8:$B$17=A115)+ISNUMBER('Test 5 straddles 31 Mar'!$C$8:$C$17)*('Test 5 straddles 31 Mar'!$C$8:$C$17=A115)&gt;0))&gt;0,0,1))</f>
        <v/>
      </c>
      <c r="D115">
        <f>SUM(B$2:B115)</f>
        <v/>
      </c>
      <c r="E115">
        <f>SUM(C$2:C115)</f>
        <v/>
      </c>
    </row>
    <row r="116">
      <c r="A116" s="9">
        <f>IF(ISNUMBER('Test 5 straddles 31 Mar'!$E$4),IF('Test 5 straddles 31 Mar'!$E$4+114&lt;='Test 5 straddles 31 Mar'!$F$4,'Test 5 straddles 31 Mar'!$E$4+114,""),"")</f>
        <v/>
      </c>
      <c r="B116">
        <f>IF(A116="",0,IF(SUMPRODUCT((ISNUMBER('Test 5 straddles 31 Mar'!$B$8:$B$17)+ISNUMBER('Test 5 straddles 31 Mar'!$C$8:$C$17)&gt;0)*(IF(ISNUMBER('Test 5 straddles 31 Mar'!$B$8:$B$17),'Test 5 straddles 31 Mar'!$B$8:$B$17,'Test 5 straddles 31 Mar'!$E$4)&lt;=A116)*(IF(ISNUMBER('Test 5 straddles 31 Mar'!$C$8:$C$17),'Test 5 straddles 31 Mar'!$C$8:$C$17,'Test 5 straddles 31 Mar'!$F$4)&gt;=A116))&gt;0,1,0))</f>
        <v/>
      </c>
      <c r="C116">
        <f>IF(B116=0,0,IF(SUMPRODUCT((ISNUMBER('Test 5 straddles 31 Mar'!$B$8:$B$17)+ISNUMBER('Test 5 straddles 31 Mar'!$C$8:$C$17)&gt;0)*(ISNUMBER('Test 5 straddles 31 Mar'!$B$8:$B$17)*('Test 5 straddles 31 Mar'!$B$8:$B$17=A116)+ISNUMBER('Test 5 straddles 31 Mar'!$C$8:$C$17)*('Test 5 straddles 31 Mar'!$C$8:$C$17=A116)&gt;0))&gt;0,0,1))</f>
        <v/>
      </c>
      <c r="D116">
        <f>SUM(B$2:B116)</f>
        <v/>
      </c>
      <c r="E116">
        <f>SUM(C$2:C116)</f>
        <v/>
      </c>
    </row>
    <row r="117">
      <c r="A117" s="9">
        <f>IF(ISNUMBER('Test 5 straddles 31 Mar'!$E$4),IF('Test 5 straddles 31 Mar'!$E$4+115&lt;='Test 5 straddles 31 Mar'!$F$4,'Test 5 straddles 31 Mar'!$E$4+115,""),"")</f>
        <v/>
      </c>
      <c r="B117">
        <f>IF(A117="",0,IF(SUMPRODUCT((ISNUMBER('Test 5 straddles 31 Mar'!$B$8:$B$17)+ISNUMBER('Test 5 straddles 31 Mar'!$C$8:$C$17)&gt;0)*(IF(ISNUMBER('Test 5 straddles 31 Mar'!$B$8:$B$17),'Test 5 straddles 31 Mar'!$B$8:$B$17,'Test 5 straddles 31 Mar'!$E$4)&lt;=A117)*(IF(ISNUMBER('Test 5 straddles 31 Mar'!$C$8:$C$17),'Test 5 straddles 31 Mar'!$C$8:$C$17,'Test 5 straddles 31 Mar'!$F$4)&gt;=A117))&gt;0,1,0))</f>
        <v/>
      </c>
      <c r="C117">
        <f>IF(B117=0,0,IF(SUMPRODUCT((ISNUMBER('Test 5 straddles 31 Mar'!$B$8:$B$17)+ISNUMBER('Test 5 straddles 31 Mar'!$C$8:$C$17)&gt;0)*(ISNUMBER('Test 5 straddles 31 Mar'!$B$8:$B$17)*('Test 5 straddles 31 Mar'!$B$8:$B$17=A117)+ISNUMBER('Test 5 straddles 31 Mar'!$C$8:$C$17)*('Test 5 straddles 31 Mar'!$C$8:$C$17=A117)&gt;0))&gt;0,0,1))</f>
        <v/>
      </c>
      <c r="D117">
        <f>SUM(B$2:B117)</f>
        <v/>
      </c>
      <c r="E117">
        <f>SUM(C$2:C117)</f>
        <v/>
      </c>
    </row>
    <row r="118">
      <c r="A118" s="9">
        <f>IF(ISNUMBER('Test 5 straddles 31 Mar'!$E$4),IF('Test 5 straddles 31 Mar'!$E$4+116&lt;='Test 5 straddles 31 Mar'!$F$4,'Test 5 straddles 31 Mar'!$E$4+116,""),"")</f>
        <v/>
      </c>
      <c r="B118">
        <f>IF(A118="",0,IF(SUMPRODUCT((ISNUMBER('Test 5 straddles 31 Mar'!$B$8:$B$17)+ISNUMBER('Test 5 straddles 31 Mar'!$C$8:$C$17)&gt;0)*(IF(ISNUMBER('Test 5 straddles 31 Mar'!$B$8:$B$17),'Test 5 straddles 31 Mar'!$B$8:$B$17,'Test 5 straddles 31 Mar'!$E$4)&lt;=A118)*(IF(ISNUMBER('Test 5 straddles 31 Mar'!$C$8:$C$17),'Test 5 straddles 31 Mar'!$C$8:$C$17,'Test 5 straddles 31 Mar'!$F$4)&gt;=A118))&gt;0,1,0))</f>
        <v/>
      </c>
      <c r="C118">
        <f>IF(B118=0,0,IF(SUMPRODUCT((ISNUMBER('Test 5 straddles 31 Mar'!$B$8:$B$17)+ISNUMBER('Test 5 straddles 31 Mar'!$C$8:$C$17)&gt;0)*(ISNUMBER('Test 5 straddles 31 Mar'!$B$8:$B$17)*('Test 5 straddles 31 Mar'!$B$8:$B$17=A118)+ISNUMBER('Test 5 straddles 31 Mar'!$C$8:$C$17)*('Test 5 straddles 31 Mar'!$C$8:$C$17=A118)&gt;0))&gt;0,0,1))</f>
        <v/>
      </c>
      <c r="D118">
        <f>SUM(B$2:B118)</f>
        <v/>
      </c>
      <c r="E118">
        <f>SUM(C$2:C118)</f>
        <v/>
      </c>
    </row>
    <row r="119">
      <c r="A119" s="9">
        <f>IF(ISNUMBER('Test 5 straddles 31 Mar'!$E$4),IF('Test 5 straddles 31 Mar'!$E$4+117&lt;='Test 5 straddles 31 Mar'!$F$4,'Test 5 straddles 31 Mar'!$E$4+117,""),"")</f>
        <v/>
      </c>
      <c r="B119">
        <f>IF(A119="",0,IF(SUMPRODUCT((ISNUMBER('Test 5 straddles 31 Mar'!$B$8:$B$17)+ISNUMBER('Test 5 straddles 31 Mar'!$C$8:$C$17)&gt;0)*(IF(ISNUMBER('Test 5 straddles 31 Mar'!$B$8:$B$17),'Test 5 straddles 31 Mar'!$B$8:$B$17,'Test 5 straddles 31 Mar'!$E$4)&lt;=A119)*(IF(ISNUMBER('Test 5 straddles 31 Mar'!$C$8:$C$17),'Test 5 straddles 31 Mar'!$C$8:$C$17,'Test 5 straddles 31 Mar'!$F$4)&gt;=A119))&gt;0,1,0))</f>
        <v/>
      </c>
      <c r="C119">
        <f>IF(B119=0,0,IF(SUMPRODUCT((ISNUMBER('Test 5 straddles 31 Mar'!$B$8:$B$17)+ISNUMBER('Test 5 straddles 31 Mar'!$C$8:$C$17)&gt;0)*(ISNUMBER('Test 5 straddles 31 Mar'!$B$8:$B$17)*('Test 5 straddles 31 Mar'!$B$8:$B$17=A119)+ISNUMBER('Test 5 straddles 31 Mar'!$C$8:$C$17)*('Test 5 straddles 31 Mar'!$C$8:$C$17=A119)&gt;0))&gt;0,0,1))</f>
        <v/>
      </c>
      <c r="D119">
        <f>SUM(B$2:B119)</f>
        <v/>
      </c>
      <c r="E119">
        <f>SUM(C$2:C119)</f>
        <v/>
      </c>
    </row>
    <row r="120">
      <c r="A120" s="9">
        <f>IF(ISNUMBER('Test 5 straddles 31 Mar'!$E$4),IF('Test 5 straddles 31 Mar'!$E$4+118&lt;='Test 5 straddles 31 Mar'!$F$4,'Test 5 straddles 31 Mar'!$E$4+118,""),"")</f>
        <v/>
      </c>
      <c r="B120">
        <f>IF(A120="",0,IF(SUMPRODUCT((ISNUMBER('Test 5 straddles 31 Mar'!$B$8:$B$17)+ISNUMBER('Test 5 straddles 31 Mar'!$C$8:$C$17)&gt;0)*(IF(ISNUMBER('Test 5 straddles 31 Mar'!$B$8:$B$17),'Test 5 straddles 31 Mar'!$B$8:$B$17,'Test 5 straddles 31 Mar'!$E$4)&lt;=A120)*(IF(ISNUMBER('Test 5 straddles 31 Mar'!$C$8:$C$17),'Test 5 straddles 31 Mar'!$C$8:$C$17,'Test 5 straddles 31 Mar'!$F$4)&gt;=A120))&gt;0,1,0))</f>
        <v/>
      </c>
      <c r="C120">
        <f>IF(B120=0,0,IF(SUMPRODUCT((ISNUMBER('Test 5 straddles 31 Mar'!$B$8:$B$17)+ISNUMBER('Test 5 straddles 31 Mar'!$C$8:$C$17)&gt;0)*(ISNUMBER('Test 5 straddles 31 Mar'!$B$8:$B$17)*('Test 5 straddles 31 Mar'!$B$8:$B$17=A120)+ISNUMBER('Test 5 straddles 31 Mar'!$C$8:$C$17)*('Test 5 straddles 31 Mar'!$C$8:$C$17=A120)&gt;0))&gt;0,0,1))</f>
        <v/>
      </c>
      <c r="D120">
        <f>SUM(B$2:B120)</f>
        <v/>
      </c>
      <c r="E120">
        <f>SUM(C$2:C120)</f>
        <v/>
      </c>
    </row>
    <row r="121">
      <c r="A121" s="9">
        <f>IF(ISNUMBER('Test 5 straddles 31 Mar'!$E$4),IF('Test 5 straddles 31 Mar'!$E$4+119&lt;='Test 5 straddles 31 Mar'!$F$4,'Test 5 straddles 31 Mar'!$E$4+119,""),"")</f>
        <v/>
      </c>
      <c r="B121">
        <f>IF(A121="",0,IF(SUMPRODUCT((ISNUMBER('Test 5 straddles 31 Mar'!$B$8:$B$17)+ISNUMBER('Test 5 straddles 31 Mar'!$C$8:$C$17)&gt;0)*(IF(ISNUMBER('Test 5 straddles 31 Mar'!$B$8:$B$17),'Test 5 straddles 31 Mar'!$B$8:$B$17,'Test 5 straddles 31 Mar'!$E$4)&lt;=A121)*(IF(ISNUMBER('Test 5 straddles 31 Mar'!$C$8:$C$17),'Test 5 straddles 31 Mar'!$C$8:$C$17,'Test 5 straddles 31 Mar'!$F$4)&gt;=A121))&gt;0,1,0))</f>
        <v/>
      </c>
      <c r="C121">
        <f>IF(B121=0,0,IF(SUMPRODUCT((ISNUMBER('Test 5 straddles 31 Mar'!$B$8:$B$17)+ISNUMBER('Test 5 straddles 31 Mar'!$C$8:$C$17)&gt;0)*(ISNUMBER('Test 5 straddles 31 Mar'!$B$8:$B$17)*('Test 5 straddles 31 Mar'!$B$8:$B$17=A121)+ISNUMBER('Test 5 straddles 31 Mar'!$C$8:$C$17)*('Test 5 straddles 31 Mar'!$C$8:$C$17=A121)&gt;0))&gt;0,0,1))</f>
        <v/>
      </c>
      <c r="D121">
        <f>SUM(B$2:B121)</f>
        <v/>
      </c>
      <c r="E121">
        <f>SUM(C$2:C121)</f>
        <v/>
      </c>
    </row>
    <row r="122">
      <c r="A122" s="9">
        <f>IF(ISNUMBER('Test 5 straddles 31 Mar'!$E$4),IF('Test 5 straddles 31 Mar'!$E$4+120&lt;='Test 5 straddles 31 Mar'!$F$4,'Test 5 straddles 31 Mar'!$E$4+120,""),"")</f>
        <v/>
      </c>
      <c r="B122">
        <f>IF(A122="",0,IF(SUMPRODUCT((ISNUMBER('Test 5 straddles 31 Mar'!$B$8:$B$17)+ISNUMBER('Test 5 straddles 31 Mar'!$C$8:$C$17)&gt;0)*(IF(ISNUMBER('Test 5 straddles 31 Mar'!$B$8:$B$17),'Test 5 straddles 31 Mar'!$B$8:$B$17,'Test 5 straddles 31 Mar'!$E$4)&lt;=A122)*(IF(ISNUMBER('Test 5 straddles 31 Mar'!$C$8:$C$17),'Test 5 straddles 31 Mar'!$C$8:$C$17,'Test 5 straddles 31 Mar'!$F$4)&gt;=A122))&gt;0,1,0))</f>
        <v/>
      </c>
      <c r="C122">
        <f>IF(B122=0,0,IF(SUMPRODUCT((ISNUMBER('Test 5 straddles 31 Mar'!$B$8:$B$17)+ISNUMBER('Test 5 straddles 31 Mar'!$C$8:$C$17)&gt;0)*(ISNUMBER('Test 5 straddles 31 Mar'!$B$8:$B$17)*('Test 5 straddles 31 Mar'!$B$8:$B$17=A122)+ISNUMBER('Test 5 straddles 31 Mar'!$C$8:$C$17)*('Test 5 straddles 31 Mar'!$C$8:$C$17=A122)&gt;0))&gt;0,0,1))</f>
        <v/>
      </c>
      <c r="D122">
        <f>SUM(B$2:B122)</f>
        <v/>
      </c>
      <c r="E122">
        <f>SUM(C$2:C122)</f>
        <v/>
      </c>
    </row>
    <row r="123">
      <c r="A123" s="9">
        <f>IF(ISNUMBER('Test 5 straddles 31 Mar'!$E$4),IF('Test 5 straddles 31 Mar'!$E$4+121&lt;='Test 5 straddles 31 Mar'!$F$4,'Test 5 straddles 31 Mar'!$E$4+121,""),"")</f>
        <v/>
      </c>
      <c r="B123">
        <f>IF(A123="",0,IF(SUMPRODUCT((ISNUMBER('Test 5 straddles 31 Mar'!$B$8:$B$17)+ISNUMBER('Test 5 straddles 31 Mar'!$C$8:$C$17)&gt;0)*(IF(ISNUMBER('Test 5 straddles 31 Mar'!$B$8:$B$17),'Test 5 straddles 31 Mar'!$B$8:$B$17,'Test 5 straddles 31 Mar'!$E$4)&lt;=A123)*(IF(ISNUMBER('Test 5 straddles 31 Mar'!$C$8:$C$17),'Test 5 straddles 31 Mar'!$C$8:$C$17,'Test 5 straddles 31 Mar'!$F$4)&gt;=A123))&gt;0,1,0))</f>
        <v/>
      </c>
      <c r="C123">
        <f>IF(B123=0,0,IF(SUMPRODUCT((ISNUMBER('Test 5 straddles 31 Mar'!$B$8:$B$17)+ISNUMBER('Test 5 straddles 31 Mar'!$C$8:$C$17)&gt;0)*(ISNUMBER('Test 5 straddles 31 Mar'!$B$8:$B$17)*('Test 5 straddles 31 Mar'!$B$8:$B$17=A123)+ISNUMBER('Test 5 straddles 31 Mar'!$C$8:$C$17)*('Test 5 straddles 31 Mar'!$C$8:$C$17=A123)&gt;0))&gt;0,0,1))</f>
        <v/>
      </c>
      <c r="D123">
        <f>SUM(B$2:B123)</f>
        <v/>
      </c>
      <c r="E123">
        <f>SUM(C$2:C123)</f>
        <v/>
      </c>
    </row>
    <row r="124">
      <c r="A124" s="9">
        <f>IF(ISNUMBER('Test 5 straddles 31 Mar'!$E$4),IF('Test 5 straddles 31 Mar'!$E$4+122&lt;='Test 5 straddles 31 Mar'!$F$4,'Test 5 straddles 31 Mar'!$E$4+122,""),"")</f>
        <v/>
      </c>
      <c r="B124">
        <f>IF(A124="",0,IF(SUMPRODUCT((ISNUMBER('Test 5 straddles 31 Mar'!$B$8:$B$17)+ISNUMBER('Test 5 straddles 31 Mar'!$C$8:$C$17)&gt;0)*(IF(ISNUMBER('Test 5 straddles 31 Mar'!$B$8:$B$17),'Test 5 straddles 31 Mar'!$B$8:$B$17,'Test 5 straddles 31 Mar'!$E$4)&lt;=A124)*(IF(ISNUMBER('Test 5 straddles 31 Mar'!$C$8:$C$17),'Test 5 straddles 31 Mar'!$C$8:$C$17,'Test 5 straddles 31 Mar'!$F$4)&gt;=A124))&gt;0,1,0))</f>
        <v/>
      </c>
      <c r="C124">
        <f>IF(B124=0,0,IF(SUMPRODUCT((ISNUMBER('Test 5 straddles 31 Mar'!$B$8:$B$17)+ISNUMBER('Test 5 straddles 31 Mar'!$C$8:$C$17)&gt;0)*(ISNUMBER('Test 5 straddles 31 Mar'!$B$8:$B$17)*('Test 5 straddles 31 Mar'!$B$8:$B$17=A124)+ISNUMBER('Test 5 straddles 31 Mar'!$C$8:$C$17)*('Test 5 straddles 31 Mar'!$C$8:$C$17=A124)&gt;0))&gt;0,0,1))</f>
        <v/>
      </c>
      <c r="D124">
        <f>SUM(B$2:B124)</f>
        <v/>
      </c>
      <c r="E124">
        <f>SUM(C$2:C124)</f>
        <v/>
      </c>
    </row>
    <row r="125">
      <c r="A125" s="9">
        <f>IF(ISNUMBER('Test 5 straddles 31 Mar'!$E$4),IF('Test 5 straddles 31 Mar'!$E$4+123&lt;='Test 5 straddles 31 Mar'!$F$4,'Test 5 straddles 31 Mar'!$E$4+123,""),"")</f>
        <v/>
      </c>
      <c r="B125">
        <f>IF(A125="",0,IF(SUMPRODUCT((ISNUMBER('Test 5 straddles 31 Mar'!$B$8:$B$17)+ISNUMBER('Test 5 straddles 31 Mar'!$C$8:$C$17)&gt;0)*(IF(ISNUMBER('Test 5 straddles 31 Mar'!$B$8:$B$17),'Test 5 straddles 31 Mar'!$B$8:$B$17,'Test 5 straddles 31 Mar'!$E$4)&lt;=A125)*(IF(ISNUMBER('Test 5 straddles 31 Mar'!$C$8:$C$17),'Test 5 straddles 31 Mar'!$C$8:$C$17,'Test 5 straddles 31 Mar'!$F$4)&gt;=A125))&gt;0,1,0))</f>
        <v/>
      </c>
      <c r="C125">
        <f>IF(B125=0,0,IF(SUMPRODUCT((ISNUMBER('Test 5 straddles 31 Mar'!$B$8:$B$17)+ISNUMBER('Test 5 straddles 31 Mar'!$C$8:$C$17)&gt;0)*(ISNUMBER('Test 5 straddles 31 Mar'!$B$8:$B$17)*('Test 5 straddles 31 Mar'!$B$8:$B$17=A125)+ISNUMBER('Test 5 straddles 31 Mar'!$C$8:$C$17)*('Test 5 straddles 31 Mar'!$C$8:$C$17=A125)&gt;0))&gt;0,0,1))</f>
        <v/>
      </c>
      <c r="D125">
        <f>SUM(B$2:B125)</f>
        <v/>
      </c>
      <c r="E125">
        <f>SUM(C$2:C125)</f>
        <v/>
      </c>
    </row>
    <row r="126">
      <c r="A126" s="9">
        <f>IF(ISNUMBER('Test 5 straddles 31 Mar'!$E$4),IF('Test 5 straddles 31 Mar'!$E$4+124&lt;='Test 5 straddles 31 Mar'!$F$4,'Test 5 straddles 31 Mar'!$E$4+124,""),"")</f>
        <v/>
      </c>
      <c r="B126">
        <f>IF(A126="",0,IF(SUMPRODUCT((ISNUMBER('Test 5 straddles 31 Mar'!$B$8:$B$17)+ISNUMBER('Test 5 straddles 31 Mar'!$C$8:$C$17)&gt;0)*(IF(ISNUMBER('Test 5 straddles 31 Mar'!$B$8:$B$17),'Test 5 straddles 31 Mar'!$B$8:$B$17,'Test 5 straddles 31 Mar'!$E$4)&lt;=A126)*(IF(ISNUMBER('Test 5 straddles 31 Mar'!$C$8:$C$17),'Test 5 straddles 31 Mar'!$C$8:$C$17,'Test 5 straddles 31 Mar'!$F$4)&gt;=A126))&gt;0,1,0))</f>
        <v/>
      </c>
      <c r="C126">
        <f>IF(B126=0,0,IF(SUMPRODUCT((ISNUMBER('Test 5 straddles 31 Mar'!$B$8:$B$17)+ISNUMBER('Test 5 straddles 31 Mar'!$C$8:$C$17)&gt;0)*(ISNUMBER('Test 5 straddles 31 Mar'!$B$8:$B$17)*('Test 5 straddles 31 Mar'!$B$8:$B$17=A126)+ISNUMBER('Test 5 straddles 31 Mar'!$C$8:$C$17)*('Test 5 straddles 31 Mar'!$C$8:$C$17=A126)&gt;0))&gt;0,0,1))</f>
        <v/>
      </c>
      <c r="D126">
        <f>SUM(B$2:B126)</f>
        <v/>
      </c>
      <c r="E126">
        <f>SUM(C$2:C126)</f>
        <v/>
      </c>
    </row>
    <row r="127">
      <c r="A127" s="9">
        <f>IF(ISNUMBER('Test 5 straddles 31 Mar'!$E$4),IF('Test 5 straddles 31 Mar'!$E$4+125&lt;='Test 5 straddles 31 Mar'!$F$4,'Test 5 straddles 31 Mar'!$E$4+125,""),"")</f>
        <v/>
      </c>
      <c r="B127">
        <f>IF(A127="",0,IF(SUMPRODUCT((ISNUMBER('Test 5 straddles 31 Mar'!$B$8:$B$17)+ISNUMBER('Test 5 straddles 31 Mar'!$C$8:$C$17)&gt;0)*(IF(ISNUMBER('Test 5 straddles 31 Mar'!$B$8:$B$17),'Test 5 straddles 31 Mar'!$B$8:$B$17,'Test 5 straddles 31 Mar'!$E$4)&lt;=A127)*(IF(ISNUMBER('Test 5 straddles 31 Mar'!$C$8:$C$17),'Test 5 straddles 31 Mar'!$C$8:$C$17,'Test 5 straddles 31 Mar'!$F$4)&gt;=A127))&gt;0,1,0))</f>
        <v/>
      </c>
      <c r="C127">
        <f>IF(B127=0,0,IF(SUMPRODUCT((ISNUMBER('Test 5 straddles 31 Mar'!$B$8:$B$17)+ISNUMBER('Test 5 straddles 31 Mar'!$C$8:$C$17)&gt;0)*(ISNUMBER('Test 5 straddles 31 Mar'!$B$8:$B$17)*('Test 5 straddles 31 Mar'!$B$8:$B$17=A127)+ISNUMBER('Test 5 straddles 31 Mar'!$C$8:$C$17)*('Test 5 straddles 31 Mar'!$C$8:$C$17=A127)&gt;0))&gt;0,0,1))</f>
        <v/>
      </c>
      <c r="D127">
        <f>SUM(B$2:B127)</f>
        <v/>
      </c>
      <c r="E127">
        <f>SUM(C$2:C127)</f>
        <v/>
      </c>
    </row>
    <row r="128">
      <c r="A128" s="9">
        <f>IF(ISNUMBER('Test 5 straddles 31 Mar'!$E$4),IF('Test 5 straddles 31 Mar'!$E$4+126&lt;='Test 5 straddles 31 Mar'!$F$4,'Test 5 straddles 31 Mar'!$E$4+126,""),"")</f>
        <v/>
      </c>
      <c r="B128">
        <f>IF(A128="",0,IF(SUMPRODUCT((ISNUMBER('Test 5 straddles 31 Mar'!$B$8:$B$17)+ISNUMBER('Test 5 straddles 31 Mar'!$C$8:$C$17)&gt;0)*(IF(ISNUMBER('Test 5 straddles 31 Mar'!$B$8:$B$17),'Test 5 straddles 31 Mar'!$B$8:$B$17,'Test 5 straddles 31 Mar'!$E$4)&lt;=A128)*(IF(ISNUMBER('Test 5 straddles 31 Mar'!$C$8:$C$17),'Test 5 straddles 31 Mar'!$C$8:$C$17,'Test 5 straddles 31 Mar'!$F$4)&gt;=A128))&gt;0,1,0))</f>
        <v/>
      </c>
      <c r="C128">
        <f>IF(B128=0,0,IF(SUMPRODUCT((ISNUMBER('Test 5 straddles 31 Mar'!$B$8:$B$17)+ISNUMBER('Test 5 straddles 31 Mar'!$C$8:$C$17)&gt;0)*(ISNUMBER('Test 5 straddles 31 Mar'!$B$8:$B$17)*('Test 5 straddles 31 Mar'!$B$8:$B$17=A128)+ISNUMBER('Test 5 straddles 31 Mar'!$C$8:$C$17)*('Test 5 straddles 31 Mar'!$C$8:$C$17=A128)&gt;0))&gt;0,0,1))</f>
        <v/>
      </c>
      <c r="D128">
        <f>SUM(B$2:B128)</f>
        <v/>
      </c>
      <c r="E128">
        <f>SUM(C$2:C128)</f>
        <v/>
      </c>
    </row>
    <row r="129">
      <c r="A129" s="9">
        <f>IF(ISNUMBER('Test 5 straddles 31 Mar'!$E$4),IF('Test 5 straddles 31 Mar'!$E$4+127&lt;='Test 5 straddles 31 Mar'!$F$4,'Test 5 straddles 31 Mar'!$E$4+127,""),"")</f>
        <v/>
      </c>
      <c r="B129">
        <f>IF(A129="",0,IF(SUMPRODUCT((ISNUMBER('Test 5 straddles 31 Mar'!$B$8:$B$17)+ISNUMBER('Test 5 straddles 31 Mar'!$C$8:$C$17)&gt;0)*(IF(ISNUMBER('Test 5 straddles 31 Mar'!$B$8:$B$17),'Test 5 straddles 31 Mar'!$B$8:$B$17,'Test 5 straddles 31 Mar'!$E$4)&lt;=A129)*(IF(ISNUMBER('Test 5 straddles 31 Mar'!$C$8:$C$17),'Test 5 straddles 31 Mar'!$C$8:$C$17,'Test 5 straddles 31 Mar'!$F$4)&gt;=A129))&gt;0,1,0))</f>
        <v/>
      </c>
      <c r="C129">
        <f>IF(B129=0,0,IF(SUMPRODUCT((ISNUMBER('Test 5 straddles 31 Mar'!$B$8:$B$17)+ISNUMBER('Test 5 straddles 31 Mar'!$C$8:$C$17)&gt;0)*(ISNUMBER('Test 5 straddles 31 Mar'!$B$8:$B$17)*('Test 5 straddles 31 Mar'!$B$8:$B$17=A129)+ISNUMBER('Test 5 straddles 31 Mar'!$C$8:$C$17)*('Test 5 straddles 31 Mar'!$C$8:$C$17=A129)&gt;0))&gt;0,0,1))</f>
        <v/>
      </c>
      <c r="D129">
        <f>SUM(B$2:B129)</f>
        <v/>
      </c>
      <c r="E129">
        <f>SUM(C$2:C129)</f>
        <v/>
      </c>
    </row>
    <row r="130">
      <c r="A130" s="9">
        <f>IF(ISNUMBER('Test 5 straddles 31 Mar'!$E$4),IF('Test 5 straddles 31 Mar'!$E$4+128&lt;='Test 5 straddles 31 Mar'!$F$4,'Test 5 straddles 31 Mar'!$E$4+128,""),"")</f>
        <v/>
      </c>
      <c r="B130">
        <f>IF(A130="",0,IF(SUMPRODUCT((ISNUMBER('Test 5 straddles 31 Mar'!$B$8:$B$17)+ISNUMBER('Test 5 straddles 31 Mar'!$C$8:$C$17)&gt;0)*(IF(ISNUMBER('Test 5 straddles 31 Mar'!$B$8:$B$17),'Test 5 straddles 31 Mar'!$B$8:$B$17,'Test 5 straddles 31 Mar'!$E$4)&lt;=A130)*(IF(ISNUMBER('Test 5 straddles 31 Mar'!$C$8:$C$17),'Test 5 straddles 31 Mar'!$C$8:$C$17,'Test 5 straddles 31 Mar'!$F$4)&gt;=A130))&gt;0,1,0))</f>
        <v/>
      </c>
      <c r="C130">
        <f>IF(B130=0,0,IF(SUMPRODUCT((ISNUMBER('Test 5 straddles 31 Mar'!$B$8:$B$17)+ISNUMBER('Test 5 straddles 31 Mar'!$C$8:$C$17)&gt;0)*(ISNUMBER('Test 5 straddles 31 Mar'!$B$8:$B$17)*('Test 5 straddles 31 Mar'!$B$8:$B$17=A130)+ISNUMBER('Test 5 straddles 31 Mar'!$C$8:$C$17)*('Test 5 straddles 31 Mar'!$C$8:$C$17=A130)&gt;0))&gt;0,0,1))</f>
        <v/>
      </c>
      <c r="D130">
        <f>SUM(B$2:B130)</f>
        <v/>
      </c>
      <c r="E130">
        <f>SUM(C$2:C130)</f>
        <v/>
      </c>
    </row>
    <row r="131">
      <c r="A131" s="9">
        <f>IF(ISNUMBER('Test 5 straddles 31 Mar'!$E$4),IF('Test 5 straddles 31 Mar'!$E$4+129&lt;='Test 5 straddles 31 Mar'!$F$4,'Test 5 straddles 31 Mar'!$E$4+129,""),"")</f>
        <v/>
      </c>
      <c r="B131">
        <f>IF(A131="",0,IF(SUMPRODUCT((ISNUMBER('Test 5 straddles 31 Mar'!$B$8:$B$17)+ISNUMBER('Test 5 straddles 31 Mar'!$C$8:$C$17)&gt;0)*(IF(ISNUMBER('Test 5 straddles 31 Mar'!$B$8:$B$17),'Test 5 straddles 31 Mar'!$B$8:$B$17,'Test 5 straddles 31 Mar'!$E$4)&lt;=A131)*(IF(ISNUMBER('Test 5 straddles 31 Mar'!$C$8:$C$17),'Test 5 straddles 31 Mar'!$C$8:$C$17,'Test 5 straddles 31 Mar'!$F$4)&gt;=A131))&gt;0,1,0))</f>
        <v/>
      </c>
      <c r="C131">
        <f>IF(B131=0,0,IF(SUMPRODUCT((ISNUMBER('Test 5 straddles 31 Mar'!$B$8:$B$17)+ISNUMBER('Test 5 straddles 31 Mar'!$C$8:$C$17)&gt;0)*(ISNUMBER('Test 5 straddles 31 Mar'!$B$8:$B$17)*('Test 5 straddles 31 Mar'!$B$8:$B$17=A131)+ISNUMBER('Test 5 straddles 31 Mar'!$C$8:$C$17)*('Test 5 straddles 31 Mar'!$C$8:$C$17=A131)&gt;0))&gt;0,0,1))</f>
        <v/>
      </c>
      <c r="D131">
        <f>SUM(B$2:B131)</f>
        <v/>
      </c>
      <c r="E131">
        <f>SUM(C$2:C131)</f>
        <v/>
      </c>
    </row>
    <row r="132">
      <c r="A132" s="9">
        <f>IF(ISNUMBER('Test 5 straddles 31 Mar'!$E$4),IF('Test 5 straddles 31 Mar'!$E$4+130&lt;='Test 5 straddles 31 Mar'!$F$4,'Test 5 straddles 31 Mar'!$E$4+130,""),"")</f>
        <v/>
      </c>
      <c r="B132">
        <f>IF(A132="",0,IF(SUMPRODUCT((ISNUMBER('Test 5 straddles 31 Mar'!$B$8:$B$17)+ISNUMBER('Test 5 straddles 31 Mar'!$C$8:$C$17)&gt;0)*(IF(ISNUMBER('Test 5 straddles 31 Mar'!$B$8:$B$17),'Test 5 straddles 31 Mar'!$B$8:$B$17,'Test 5 straddles 31 Mar'!$E$4)&lt;=A132)*(IF(ISNUMBER('Test 5 straddles 31 Mar'!$C$8:$C$17),'Test 5 straddles 31 Mar'!$C$8:$C$17,'Test 5 straddles 31 Mar'!$F$4)&gt;=A132))&gt;0,1,0))</f>
        <v/>
      </c>
      <c r="C132">
        <f>IF(B132=0,0,IF(SUMPRODUCT((ISNUMBER('Test 5 straddles 31 Mar'!$B$8:$B$17)+ISNUMBER('Test 5 straddles 31 Mar'!$C$8:$C$17)&gt;0)*(ISNUMBER('Test 5 straddles 31 Mar'!$B$8:$B$17)*('Test 5 straddles 31 Mar'!$B$8:$B$17=A132)+ISNUMBER('Test 5 straddles 31 Mar'!$C$8:$C$17)*('Test 5 straddles 31 Mar'!$C$8:$C$17=A132)&gt;0))&gt;0,0,1))</f>
        <v/>
      </c>
      <c r="D132">
        <f>SUM(B$2:B132)</f>
        <v/>
      </c>
      <c r="E132">
        <f>SUM(C$2:C132)</f>
        <v/>
      </c>
    </row>
    <row r="133">
      <c r="A133" s="9">
        <f>IF(ISNUMBER('Test 5 straddles 31 Mar'!$E$4),IF('Test 5 straddles 31 Mar'!$E$4+131&lt;='Test 5 straddles 31 Mar'!$F$4,'Test 5 straddles 31 Mar'!$E$4+131,""),"")</f>
        <v/>
      </c>
      <c r="B133">
        <f>IF(A133="",0,IF(SUMPRODUCT((ISNUMBER('Test 5 straddles 31 Mar'!$B$8:$B$17)+ISNUMBER('Test 5 straddles 31 Mar'!$C$8:$C$17)&gt;0)*(IF(ISNUMBER('Test 5 straddles 31 Mar'!$B$8:$B$17),'Test 5 straddles 31 Mar'!$B$8:$B$17,'Test 5 straddles 31 Mar'!$E$4)&lt;=A133)*(IF(ISNUMBER('Test 5 straddles 31 Mar'!$C$8:$C$17),'Test 5 straddles 31 Mar'!$C$8:$C$17,'Test 5 straddles 31 Mar'!$F$4)&gt;=A133))&gt;0,1,0))</f>
        <v/>
      </c>
      <c r="C133">
        <f>IF(B133=0,0,IF(SUMPRODUCT((ISNUMBER('Test 5 straddles 31 Mar'!$B$8:$B$17)+ISNUMBER('Test 5 straddles 31 Mar'!$C$8:$C$17)&gt;0)*(ISNUMBER('Test 5 straddles 31 Mar'!$B$8:$B$17)*('Test 5 straddles 31 Mar'!$B$8:$B$17=A133)+ISNUMBER('Test 5 straddles 31 Mar'!$C$8:$C$17)*('Test 5 straddles 31 Mar'!$C$8:$C$17=A133)&gt;0))&gt;0,0,1))</f>
        <v/>
      </c>
      <c r="D133">
        <f>SUM(B$2:B133)</f>
        <v/>
      </c>
      <c r="E133">
        <f>SUM(C$2:C133)</f>
        <v/>
      </c>
    </row>
    <row r="134">
      <c r="A134" s="9">
        <f>IF(ISNUMBER('Test 5 straddles 31 Mar'!$E$4),IF('Test 5 straddles 31 Mar'!$E$4+132&lt;='Test 5 straddles 31 Mar'!$F$4,'Test 5 straddles 31 Mar'!$E$4+132,""),"")</f>
        <v/>
      </c>
      <c r="B134">
        <f>IF(A134="",0,IF(SUMPRODUCT((ISNUMBER('Test 5 straddles 31 Mar'!$B$8:$B$17)+ISNUMBER('Test 5 straddles 31 Mar'!$C$8:$C$17)&gt;0)*(IF(ISNUMBER('Test 5 straddles 31 Mar'!$B$8:$B$17),'Test 5 straddles 31 Mar'!$B$8:$B$17,'Test 5 straddles 31 Mar'!$E$4)&lt;=A134)*(IF(ISNUMBER('Test 5 straddles 31 Mar'!$C$8:$C$17),'Test 5 straddles 31 Mar'!$C$8:$C$17,'Test 5 straddles 31 Mar'!$F$4)&gt;=A134))&gt;0,1,0))</f>
        <v/>
      </c>
      <c r="C134">
        <f>IF(B134=0,0,IF(SUMPRODUCT((ISNUMBER('Test 5 straddles 31 Mar'!$B$8:$B$17)+ISNUMBER('Test 5 straddles 31 Mar'!$C$8:$C$17)&gt;0)*(ISNUMBER('Test 5 straddles 31 Mar'!$B$8:$B$17)*('Test 5 straddles 31 Mar'!$B$8:$B$17=A134)+ISNUMBER('Test 5 straddles 31 Mar'!$C$8:$C$17)*('Test 5 straddles 31 Mar'!$C$8:$C$17=A134)&gt;0))&gt;0,0,1))</f>
        <v/>
      </c>
      <c r="D134">
        <f>SUM(B$2:B134)</f>
        <v/>
      </c>
      <c r="E134">
        <f>SUM(C$2:C134)</f>
        <v/>
      </c>
    </row>
    <row r="135">
      <c r="A135" s="9">
        <f>IF(ISNUMBER('Test 5 straddles 31 Mar'!$E$4),IF('Test 5 straddles 31 Mar'!$E$4+133&lt;='Test 5 straddles 31 Mar'!$F$4,'Test 5 straddles 31 Mar'!$E$4+133,""),"")</f>
        <v/>
      </c>
      <c r="B135">
        <f>IF(A135="",0,IF(SUMPRODUCT((ISNUMBER('Test 5 straddles 31 Mar'!$B$8:$B$17)+ISNUMBER('Test 5 straddles 31 Mar'!$C$8:$C$17)&gt;0)*(IF(ISNUMBER('Test 5 straddles 31 Mar'!$B$8:$B$17),'Test 5 straddles 31 Mar'!$B$8:$B$17,'Test 5 straddles 31 Mar'!$E$4)&lt;=A135)*(IF(ISNUMBER('Test 5 straddles 31 Mar'!$C$8:$C$17),'Test 5 straddles 31 Mar'!$C$8:$C$17,'Test 5 straddles 31 Mar'!$F$4)&gt;=A135))&gt;0,1,0))</f>
        <v/>
      </c>
      <c r="C135">
        <f>IF(B135=0,0,IF(SUMPRODUCT((ISNUMBER('Test 5 straddles 31 Mar'!$B$8:$B$17)+ISNUMBER('Test 5 straddles 31 Mar'!$C$8:$C$17)&gt;0)*(ISNUMBER('Test 5 straddles 31 Mar'!$B$8:$B$17)*('Test 5 straddles 31 Mar'!$B$8:$B$17=A135)+ISNUMBER('Test 5 straddles 31 Mar'!$C$8:$C$17)*('Test 5 straddles 31 Mar'!$C$8:$C$17=A135)&gt;0))&gt;0,0,1))</f>
        <v/>
      </c>
      <c r="D135">
        <f>SUM(B$2:B135)</f>
        <v/>
      </c>
      <c r="E135">
        <f>SUM(C$2:C135)</f>
        <v/>
      </c>
    </row>
    <row r="136">
      <c r="A136" s="9">
        <f>IF(ISNUMBER('Test 5 straddles 31 Mar'!$E$4),IF('Test 5 straddles 31 Mar'!$E$4+134&lt;='Test 5 straddles 31 Mar'!$F$4,'Test 5 straddles 31 Mar'!$E$4+134,""),"")</f>
        <v/>
      </c>
      <c r="B136">
        <f>IF(A136="",0,IF(SUMPRODUCT((ISNUMBER('Test 5 straddles 31 Mar'!$B$8:$B$17)+ISNUMBER('Test 5 straddles 31 Mar'!$C$8:$C$17)&gt;0)*(IF(ISNUMBER('Test 5 straddles 31 Mar'!$B$8:$B$17),'Test 5 straddles 31 Mar'!$B$8:$B$17,'Test 5 straddles 31 Mar'!$E$4)&lt;=A136)*(IF(ISNUMBER('Test 5 straddles 31 Mar'!$C$8:$C$17),'Test 5 straddles 31 Mar'!$C$8:$C$17,'Test 5 straddles 31 Mar'!$F$4)&gt;=A136))&gt;0,1,0))</f>
        <v/>
      </c>
      <c r="C136">
        <f>IF(B136=0,0,IF(SUMPRODUCT((ISNUMBER('Test 5 straddles 31 Mar'!$B$8:$B$17)+ISNUMBER('Test 5 straddles 31 Mar'!$C$8:$C$17)&gt;0)*(ISNUMBER('Test 5 straddles 31 Mar'!$B$8:$B$17)*('Test 5 straddles 31 Mar'!$B$8:$B$17=A136)+ISNUMBER('Test 5 straddles 31 Mar'!$C$8:$C$17)*('Test 5 straddles 31 Mar'!$C$8:$C$17=A136)&gt;0))&gt;0,0,1))</f>
        <v/>
      </c>
      <c r="D136">
        <f>SUM(B$2:B136)</f>
        <v/>
      </c>
      <c r="E136">
        <f>SUM(C$2:C136)</f>
        <v/>
      </c>
    </row>
    <row r="137">
      <c r="A137" s="9">
        <f>IF(ISNUMBER('Test 5 straddles 31 Mar'!$E$4),IF('Test 5 straddles 31 Mar'!$E$4+135&lt;='Test 5 straddles 31 Mar'!$F$4,'Test 5 straddles 31 Mar'!$E$4+135,""),"")</f>
        <v/>
      </c>
      <c r="B137">
        <f>IF(A137="",0,IF(SUMPRODUCT((ISNUMBER('Test 5 straddles 31 Mar'!$B$8:$B$17)+ISNUMBER('Test 5 straddles 31 Mar'!$C$8:$C$17)&gt;0)*(IF(ISNUMBER('Test 5 straddles 31 Mar'!$B$8:$B$17),'Test 5 straddles 31 Mar'!$B$8:$B$17,'Test 5 straddles 31 Mar'!$E$4)&lt;=A137)*(IF(ISNUMBER('Test 5 straddles 31 Mar'!$C$8:$C$17),'Test 5 straddles 31 Mar'!$C$8:$C$17,'Test 5 straddles 31 Mar'!$F$4)&gt;=A137))&gt;0,1,0))</f>
        <v/>
      </c>
      <c r="C137">
        <f>IF(B137=0,0,IF(SUMPRODUCT((ISNUMBER('Test 5 straddles 31 Mar'!$B$8:$B$17)+ISNUMBER('Test 5 straddles 31 Mar'!$C$8:$C$17)&gt;0)*(ISNUMBER('Test 5 straddles 31 Mar'!$B$8:$B$17)*('Test 5 straddles 31 Mar'!$B$8:$B$17=A137)+ISNUMBER('Test 5 straddles 31 Mar'!$C$8:$C$17)*('Test 5 straddles 31 Mar'!$C$8:$C$17=A137)&gt;0))&gt;0,0,1))</f>
        <v/>
      </c>
      <c r="D137">
        <f>SUM(B$2:B137)</f>
        <v/>
      </c>
      <c r="E137">
        <f>SUM(C$2:C137)</f>
        <v/>
      </c>
    </row>
    <row r="138">
      <c r="A138" s="9">
        <f>IF(ISNUMBER('Test 5 straddles 31 Mar'!$E$4),IF('Test 5 straddles 31 Mar'!$E$4+136&lt;='Test 5 straddles 31 Mar'!$F$4,'Test 5 straddles 31 Mar'!$E$4+136,""),"")</f>
        <v/>
      </c>
      <c r="B138">
        <f>IF(A138="",0,IF(SUMPRODUCT((ISNUMBER('Test 5 straddles 31 Mar'!$B$8:$B$17)+ISNUMBER('Test 5 straddles 31 Mar'!$C$8:$C$17)&gt;0)*(IF(ISNUMBER('Test 5 straddles 31 Mar'!$B$8:$B$17),'Test 5 straddles 31 Mar'!$B$8:$B$17,'Test 5 straddles 31 Mar'!$E$4)&lt;=A138)*(IF(ISNUMBER('Test 5 straddles 31 Mar'!$C$8:$C$17),'Test 5 straddles 31 Mar'!$C$8:$C$17,'Test 5 straddles 31 Mar'!$F$4)&gt;=A138))&gt;0,1,0))</f>
        <v/>
      </c>
      <c r="C138">
        <f>IF(B138=0,0,IF(SUMPRODUCT((ISNUMBER('Test 5 straddles 31 Mar'!$B$8:$B$17)+ISNUMBER('Test 5 straddles 31 Mar'!$C$8:$C$17)&gt;0)*(ISNUMBER('Test 5 straddles 31 Mar'!$B$8:$B$17)*('Test 5 straddles 31 Mar'!$B$8:$B$17=A138)+ISNUMBER('Test 5 straddles 31 Mar'!$C$8:$C$17)*('Test 5 straddles 31 Mar'!$C$8:$C$17=A138)&gt;0))&gt;0,0,1))</f>
        <v/>
      </c>
      <c r="D138">
        <f>SUM(B$2:B138)</f>
        <v/>
      </c>
      <c r="E138">
        <f>SUM(C$2:C138)</f>
        <v/>
      </c>
    </row>
    <row r="139">
      <c r="A139" s="9">
        <f>IF(ISNUMBER('Test 5 straddles 31 Mar'!$E$4),IF('Test 5 straddles 31 Mar'!$E$4+137&lt;='Test 5 straddles 31 Mar'!$F$4,'Test 5 straddles 31 Mar'!$E$4+137,""),"")</f>
        <v/>
      </c>
      <c r="B139">
        <f>IF(A139="",0,IF(SUMPRODUCT((ISNUMBER('Test 5 straddles 31 Mar'!$B$8:$B$17)+ISNUMBER('Test 5 straddles 31 Mar'!$C$8:$C$17)&gt;0)*(IF(ISNUMBER('Test 5 straddles 31 Mar'!$B$8:$B$17),'Test 5 straddles 31 Mar'!$B$8:$B$17,'Test 5 straddles 31 Mar'!$E$4)&lt;=A139)*(IF(ISNUMBER('Test 5 straddles 31 Mar'!$C$8:$C$17),'Test 5 straddles 31 Mar'!$C$8:$C$17,'Test 5 straddles 31 Mar'!$F$4)&gt;=A139))&gt;0,1,0))</f>
        <v/>
      </c>
      <c r="C139">
        <f>IF(B139=0,0,IF(SUMPRODUCT((ISNUMBER('Test 5 straddles 31 Mar'!$B$8:$B$17)+ISNUMBER('Test 5 straddles 31 Mar'!$C$8:$C$17)&gt;0)*(ISNUMBER('Test 5 straddles 31 Mar'!$B$8:$B$17)*('Test 5 straddles 31 Mar'!$B$8:$B$17=A139)+ISNUMBER('Test 5 straddles 31 Mar'!$C$8:$C$17)*('Test 5 straddles 31 Mar'!$C$8:$C$17=A139)&gt;0))&gt;0,0,1))</f>
        <v/>
      </c>
      <c r="D139">
        <f>SUM(B$2:B139)</f>
        <v/>
      </c>
      <c r="E139">
        <f>SUM(C$2:C139)</f>
        <v/>
      </c>
    </row>
    <row r="140">
      <c r="A140" s="9">
        <f>IF(ISNUMBER('Test 5 straddles 31 Mar'!$E$4),IF('Test 5 straddles 31 Mar'!$E$4+138&lt;='Test 5 straddles 31 Mar'!$F$4,'Test 5 straddles 31 Mar'!$E$4+138,""),"")</f>
        <v/>
      </c>
      <c r="B140">
        <f>IF(A140="",0,IF(SUMPRODUCT((ISNUMBER('Test 5 straddles 31 Mar'!$B$8:$B$17)+ISNUMBER('Test 5 straddles 31 Mar'!$C$8:$C$17)&gt;0)*(IF(ISNUMBER('Test 5 straddles 31 Mar'!$B$8:$B$17),'Test 5 straddles 31 Mar'!$B$8:$B$17,'Test 5 straddles 31 Mar'!$E$4)&lt;=A140)*(IF(ISNUMBER('Test 5 straddles 31 Mar'!$C$8:$C$17),'Test 5 straddles 31 Mar'!$C$8:$C$17,'Test 5 straddles 31 Mar'!$F$4)&gt;=A140))&gt;0,1,0))</f>
        <v/>
      </c>
      <c r="C140">
        <f>IF(B140=0,0,IF(SUMPRODUCT((ISNUMBER('Test 5 straddles 31 Mar'!$B$8:$B$17)+ISNUMBER('Test 5 straddles 31 Mar'!$C$8:$C$17)&gt;0)*(ISNUMBER('Test 5 straddles 31 Mar'!$B$8:$B$17)*('Test 5 straddles 31 Mar'!$B$8:$B$17=A140)+ISNUMBER('Test 5 straddles 31 Mar'!$C$8:$C$17)*('Test 5 straddles 31 Mar'!$C$8:$C$17=A140)&gt;0))&gt;0,0,1))</f>
        <v/>
      </c>
      <c r="D140">
        <f>SUM(B$2:B140)</f>
        <v/>
      </c>
      <c r="E140">
        <f>SUM(C$2:C140)</f>
        <v/>
      </c>
    </row>
    <row r="141">
      <c r="A141" s="9">
        <f>IF(ISNUMBER('Test 5 straddles 31 Mar'!$E$4),IF('Test 5 straddles 31 Mar'!$E$4+139&lt;='Test 5 straddles 31 Mar'!$F$4,'Test 5 straddles 31 Mar'!$E$4+139,""),"")</f>
        <v/>
      </c>
      <c r="B141">
        <f>IF(A141="",0,IF(SUMPRODUCT((ISNUMBER('Test 5 straddles 31 Mar'!$B$8:$B$17)+ISNUMBER('Test 5 straddles 31 Mar'!$C$8:$C$17)&gt;0)*(IF(ISNUMBER('Test 5 straddles 31 Mar'!$B$8:$B$17),'Test 5 straddles 31 Mar'!$B$8:$B$17,'Test 5 straddles 31 Mar'!$E$4)&lt;=A141)*(IF(ISNUMBER('Test 5 straddles 31 Mar'!$C$8:$C$17),'Test 5 straddles 31 Mar'!$C$8:$C$17,'Test 5 straddles 31 Mar'!$F$4)&gt;=A141))&gt;0,1,0))</f>
        <v/>
      </c>
      <c r="C141">
        <f>IF(B141=0,0,IF(SUMPRODUCT((ISNUMBER('Test 5 straddles 31 Mar'!$B$8:$B$17)+ISNUMBER('Test 5 straddles 31 Mar'!$C$8:$C$17)&gt;0)*(ISNUMBER('Test 5 straddles 31 Mar'!$B$8:$B$17)*('Test 5 straddles 31 Mar'!$B$8:$B$17=A141)+ISNUMBER('Test 5 straddles 31 Mar'!$C$8:$C$17)*('Test 5 straddles 31 Mar'!$C$8:$C$17=A141)&gt;0))&gt;0,0,1))</f>
        <v/>
      </c>
      <c r="D141">
        <f>SUM(B$2:B141)</f>
        <v/>
      </c>
      <c r="E141">
        <f>SUM(C$2:C141)</f>
        <v/>
      </c>
    </row>
    <row r="142">
      <c r="A142" s="9">
        <f>IF(ISNUMBER('Test 5 straddles 31 Mar'!$E$4),IF('Test 5 straddles 31 Mar'!$E$4+140&lt;='Test 5 straddles 31 Mar'!$F$4,'Test 5 straddles 31 Mar'!$E$4+140,""),"")</f>
        <v/>
      </c>
      <c r="B142">
        <f>IF(A142="",0,IF(SUMPRODUCT((ISNUMBER('Test 5 straddles 31 Mar'!$B$8:$B$17)+ISNUMBER('Test 5 straddles 31 Mar'!$C$8:$C$17)&gt;0)*(IF(ISNUMBER('Test 5 straddles 31 Mar'!$B$8:$B$17),'Test 5 straddles 31 Mar'!$B$8:$B$17,'Test 5 straddles 31 Mar'!$E$4)&lt;=A142)*(IF(ISNUMBER('Test 5 straddles 31 Mar'!$C$8:$C$17),'Test 5 straddles 31 Mar'!$C$8:$C$17,'Test 5 straddles 31 Mar'!$F$4)&gt;=A142))&gt;0,1,0))</f>
        <v/>
      </c>
      <c r="C142">
        <f>IF(B142=0,0,IF(SUMPRODUCT((ISNUMBER('Test 5 straddles 31 Mar'!$B$8:$B$17)+ISNUMBER('Test 5 straddles 31 Mar'!$C$8:$C$17)&gt;0)*(ISNUMBER('Test 5 straddles 31 Mar'!$B$8:$B$17)*('Test 5 straddles 31 Mar'!$B$8:$B$17=A142)+ISNUMBER('Test 5 straddles 31 Mar'!$C$8:$C$17)*('Test 5 straddles 31 Mar'!$C$8:$C$17=A142)&gt;0))&gt;0,0,1))</f>
        <v/>
      </c>
      <c r="D142">
        <f>SUM(B$2:B142)</f>
        <v/>
      </c>
      <c r="E142">
        <f>SUM(C$2:C142)</f>
        <v/>
      </c>
    </row>
    <row r="143">
      <c r="A143" s="9">
        <f>IF(ISNUMBER('Test 5 straddles 31 Mar'!$E$4),IF('Test 5 straddles 31 Mar'!$E$4+141&lt;='Test 5 straddles 31 Mar'!$F$4,'Test 5 straddles 31 Mar'!$E$4+141,""),"")</f>
        <v/>
      </c>
      <c r="B143">
        <f>IF(A143="",0,IF(SUMPRODUCT((ISNUMBER('Test 5 straddles 31 Mar'!$B$8:$B$17)+ISNUMBER('Test 5 straddles 31 Mar'!$C$8:$C$17)&gt;0)*(IF(ISNUMBER('Test 5 straddles 31 Mar'!$B$8:$B$17),'Test 5 straddles 31 Mar'!$B$8:$B$17,'Test 5 straddles 31 Mar'!$E$4)&lt;=A143)*(IF(ISNUMBER('Test 5 straddles 31 Mar'!$C$8:$C$17),'Test 5 straddles 31 Mar'!$C$8:$C$17,'Test 5 straddles 31 Mar'!$F$4)&gt;=A143))&gt;0,1,0))</f>
        <v/>
      </c>
      <c r="C143">
        <f>IF(B143=0,0,IF(SUMPRODUCT((ISNUMBER('Test 5 straddles 31 Mar'!$B$8:$B$17)+ISNUMBER('Test 5 straddles 31 Mar'!$C$8:$C$17)&gt;0)*(ISNUMBER('Test 5 straddles 31 Mar'!$B$8:$B$17)*('Test 5 straddles 31 Mar'!$B$8:$B$17=A143)+ISNUMBER('Test 5 straddles 31 Mar'!$C$8:$C$17)*('Test 5 straddles 31 Mar'!$C$8:$C$17=A143)&gt;0))&gt;0,0,1))</f>
        <v/>
      </c>
      <c r="D143">
        <f>SUM(B$2:B143)</f>
        <v/>
      </c>
      <c r="E143">
        <f>SUM(C$2:C143)</f>
        <v/>
      </c>
    </row>
    <row r="144">
      <c r="A144" s="9">
        <f>IF(ISNUMBER('Test 5 straddles 31 Mar'!$E$4),IF('Test 5 straddles 31 Mar'!$E$4+142&lt;='Test 5 straddles 31 Mar'!$F$4,'Test 5 straddles 31 Mar'!$E$4+142,""),"")</f>
        <v/>
      </c>
      <c r="B144">
        <f>IF(A144="",0,IF(SUMPRODUCT((ISNUMBER('Test 5 straddles 31 Mar'!$B$8:$B$17)+ISNUMBER('Test 5 straddles 31 Mar'!$C$8:$C$17)&gt;0)*(IF(ISNUMBER('Test 5 straddles 31 Mar'!$B$8:$B$17),'Test 5 straddles 31 Mar'!$B$8:$B$17,'Test 5 straddles 31 Mar'!$E$4)&lt;=A144)*(IF(ISNUMBER('Test 5 straddles 31 Mar'!$C$8:$C$17),'Test 5 straddles 31 Mar'!$C$8:$C$17,'Test 5 straddles 31 Mar'!$F$4)&gt;=A144))&gt;0,1,0))</f>
        <v/>
      </c>
      <c r="C144">
        <f>IF(B144=0,0,IF(SUMPRODUCT((ISNUMBER('Test 5 straddles 31 Mar'!$B$8:$B$17)+ISNUMBER('Test 5 straddles 31 Mar'!$C$8:$C$17)&gt;0)*(ISNUMBER('Test 5 straddles 31 Mar'!$B$8:$B$17)*('Test 5 straddles 31 Mar'!$B$8:$B$17=A144)+ISNUMBER('Test 5 straddles 31 Mar'!$C$8:$C$17)*('Test 5 straddles 31 Mar'!$C$8:$C$17=A144)&gt;0))&gt;0,0,1))</f>
        <v/>
      </c>
      <c r="D144">
        <f>SUM(B$2:B144)</f>
        <v/>
      </c>
      <c r="E144">
        <f>SUM(C$2:C144)</f>
        <v/>
      </c>
    </row>
    <row r="145">
      <c r="A145" s="9">
        <f>IF(ISNUMBER('Test 5 straddles 31 Mar'!$E$4),IF('Test 5 straddles 31 Mar'!$E$4+143&lt;='Test 5 straddles 31 Mar'!$F$4,'Test 5 straddles 31 Mar'!$E$4+143,""),"")</f>
        <v/>
      </c>
      <c r="B145">
        <f>IF(A145="",0,IF(SUMPRODUCT((ISNUMBER('Test 5 straddles 31 Mar'!$B$8:$B$17)+ISNUMBER('Test 5 straddles 31 Mar'!$C$8:$C$17)&gt;0)*(IF(ISNUMBER('Test 5 straddles 31 Mar'!$B$8:$B$17),'Test 5 straddles 31 Mar'!$B$8:$B$17,'Test 5 straddles 31 Mar'!$E$4)&lt;=A145)*(IF(ISNUMBER('Test 5 straddles 31 Mar'!$C$8:$C$17),'Test 5 straddles 31 Mar'!$C$8:$C$17,'Test 5 straddles 31 Mar'!$F$4)&gt;=A145))&gt;0,1,0))</f>
        <v/>
      </c>
      <c r="C145">
        <f>IF(B145=0,0,IF(SUMPRODUCT((ISNUMBER('Test 5 straddles 31 Mar'!$B$8:$B$17)+ISNUMBER('Test 5 straddles 31 Mar'!$C$8:$C$17)&gt;0)*(ISNUMBER('Test 5 straddles 31 Mar'!$B$8:$B$17)*('Test 5 straddles 31 Mar'!$B$8:$B$17=A145)+ISNUMBER('Test 5 straddles 31 Mar'!$C$8:$C$17)*('Test 5 straddles 31 Mar'!$C$8:$C$17=A145)&gt;0))&gt;0,0,1))</f>
        <v/>
      </c>
      <c r="D145">
        <f>SUM(B$2:B145)</f>
        <v/>
      </c>
      <c r="E145">
        <f>SUM(C$2:C145)</f>
        <v/>
      </c>
    </row>
    <row r="146">
      <c r="A146" s="9">
        <f>IF(ISNUMBER('Test 5 straddles 31 Mar'!$E$4),IF('Test 5 straddles 31 Mar'!$E$4+144&lt;='Test 5 straddles 31 Mar'!$F$4,'Test 5 straddles 31 Mar'!$E$4+144,""),"")</f>
        <v/>
      </c>
      <c r="B146">
        <f>IF(A146="",0,IF(SUMPRODUCT((ISNUMBER('Test 5 straddles 31 Mar'!$B$8:$B$17)+ISNUMBER('Test 5 straddles 31 Mar'!$C$8:$C$17)&gt;0)*(IF(ISNUMBER('Test 5 straddles 31 Mar'!$B$8:$B$17),'Test 5 straddles 31 Mar'!$B$8:$B$17,'Test 5 straddles 31 Mar'!$E$4)&lt;=A146)*(IF(ISNUMBER('Test 5 straddles 31 Mar'!$C$8:$C$17),'Test 5 straddles 31 Mar'!$C$8:$C$17,'Test 5 straddles 31 Mar'!$F$4)&gt;=A146))&gt;0,1,0))</f>
        <v/>
      </c>
      <c r="C146">
        <f>IF(B146=0,0,IF(SUMPRODUCT((ISNUMBER('Test 5 straddles 31 Mar'!$B$8:$B$17)+ISNUMBER('Test 5 straddles 31 Mar'!$C$8:$C$17)&gt;0)*(ISNUMBER('Test 5 straddles 31 Mar'!$B$8:$B$17)*('Test 5 straddles 31 Mar'!$B$8:$B$17=A146)+ISNUMBER('Test 5 straddles 31 Mar'!$C$8:$C$17)*('Test 5 straddles 31 Mar'!$C$8:$C$17=A146)&gt;0))&gt;0,0,1))</f>
        <v/>
      </c>
      <c r="D146">
        <f>SUM(B$2:B146)</f>
        <v/>
      </c>
      <c r="E146">
        <f>SUM(C$2:C146)</f>
        <v/>
      </c>
    </row>
    <row r="147">
      <c r="A147" s="9">
        <f>IF(ISNUMBER('Test 5 straddles 31 Mar'!$E$4),IF('Test 5 straddles 31 Mar'!$E$4+145&lt;='Test 5 straddles 31 Mar'!$F$4,'Test 5 straddles 31 Mar'!$E$4+145,""),"")</f>
        <v/>
      </c>
      <c r="B147">
        <f>IF(A147="",0,IF(SUMPRODUCT((ISNUMBER('Test 5 straddles 31 Mar'!$B$8:$B$17)+ISNUMBER('Test 5 straddles 31 Mar'!$C$8:$C$17)&gt;0)*(IF(ISNUMBER('Test 5 straddles 31 Mar'!$B$8:$B$17),'Test 5 straddles 31 Mar'!$B$8:$B$17,'Test 5 straddles 31 Mar'!$E$4)&lt;=A147)*(IF(ISNUMBER('Test 5 straddles 31 Mar'!$C$8:$C$17),'Test 5 straddles 31 Mar'!$C$8:$C$17,'Test 5 straddles 31 Mar'!$F$4)&gt;=A147))&gt;0,1,0))</f>
        <v/>
      </c>
      <c r="C147">
        <f>IF(B147=0,0,IF(SUMPRODUCT((ISNUMBER('Test 5 straddles 31 Mar'!$B$8:$B$17)+ISNUMBER('Test 5 straddles 31 Mar'!$C$8:$C$17)&gt;0)*(ISNUMBER('Test 5 straddles 31 Mar'!$B$8:$B$17)*('Test 5 straddles 31 Mar'!$B$8:$B$17=A147)+ISNUMBER('Test 5 straddles 31 Mar'!$C$8:$C$17)*('Test 5 straddles 31 Mar'!$C$8:$C$17=A147)&gt;0))&gt;0,0,1))</f>
        <v/>
      </c>
      <c r="D147">
        <f>SUM(B$2:B147)</f>
        <v/>
      </c>
      <c r="E147">
        <f>SUM(C$2:C147)</f>
        <v/>
      </c>
    </row>
    <row r="148">
      <c r="A148" s="9">
        <f>IF(ISNUMBER('Test 5 straddles 31 Mar'!$E$4),IF('Test 5 straddles 31 Mar'!$E$4+146&lt;='Test 5 straddles 31 Mar'!$F$4,'Test 5 straddles 31 Mar'!$E$4+146,""),"")</f>
        <v/>
      </c>
      <c r="B148">
        <f>IF(A148="",0,IF(SUMPRODUCT((ISNUMBER('Test 5 straddles 31 Mar'!$B$8:$B$17)+ISNUMBER('Test 5 straddles 31 Mar'!$C$8:$C$17)&gt;0)*(IF(ISNUMBER('Test 5 straddles 31 Mar'!$B$8:$B$17),'Test 5 straddles 31 Mar'!$B$8:$B$17,'Test 5 straddles 31 Mar'!$E$4)&lt;=A148)*(IF(ISNUMBER('Test 5 straddles 31 Mar'!$C$8:$C$17),'Test 5 straddles 31 Mar'!$C$8:$C$17,'Test 5 straddles 31 Mar'!$F$4)&gt;=A148))&gt;0,1,0))</f>
        <v/>
      </c>
      <c r="C148">
        <f>IF(B148=0,0,IF(SUMPRODUCT((ISNUMBER('Test 5 straddles 31 Mar'!$B$8:$B$17)+ISNUMBER('Test 5 straddles 31 Mar'!$C$8:$C$17)&gt;0)*(ISNUMBER('Test 5 straddles 31 Mar'!$B$8:$B$17)*('Test 5 straddles 31 Mar'!$B$8:$B$17=A148)+ISNUMBER('Test 5 straddles 31 Mar'!$C$8:$C$17)*('Test 5 straddles 31 Mar'!$C$8:$C$17=A148)&gt;0))&gt;0,0,1))</f>
        <v/>
      </c>
      <c r="D148">
        <f>SUM(B$2:B148)</f>
        <v/>
      </c>
      <c r="E148">
        <f>SUM(C$2:C148)</f>
        <v/>
      </c>
    </row>
    <row r="149">
      <c r="A149" s="9">
        <f>IF(ISNUMBER('Test 5 straddles 31 Mar'!$E$4),IF('Test 5 straddles 31 Mar'!$E$4+147&lt;='Test 5 straddles 31 Mar'!$F$4,'Test 5 straddles 31 Mar'!$E$4+147,""),"")</f>
        <v/>
      </c>
      <c r="B149">
        <f>IF(A149="",0,IF(SUMPRODUCT((ISNUMBER('Test 5 straddles 31 Mar'!$B$8:$B$17)+ISNUMBER('Test 5 straddles 31 Mar'!$C$8:$C$17)&gt;0)*(IF(ISNUMBER('Test 5 straddles 31 Mar'!$B$8:$B$17),'Test 5 straddles 31 Mar'!$B$8:$B$17,'Test 5 straddles 31 Mar'!$E$4)&lt;=A149)*(IF(ISNUMBER('Test 5 straddles 31 Mar'!$C$8:$C$17),'Test 5 straddles 31 Mar'!$C$8:$C$17,'Test 5 straddles 31 Mar'!$F$4)&gt;=A149))&gt;0,1,0))</f>
        <v/>
      </c>
      <c r="C149">
        <f>IF(B149=0,0,IF(SUMPRODUCT((ISNUMBER('Test 5 straddles 31 Mar'!$B$8:$B$17)+ISNUMBER('Test 5 straddles 31 Mar'!$C$8:$C$17)&gt;0)*(ISNUMBER('Test 5 straddles 31 Mar'!$B$8:$B$17)*('Test 5 straddles 31 Mar'!$B$8:$B$17=A149)+ISNUMBER('Test 5 straddles 31 Mar'!$C$8:$C$17)*('Test 5 straddles 31 Mar'!$C$8:$C$17=A149)&gt;0))&gt;0,0,1))</f>
        <v/>
      </c>
      <c r="D149">
        <f>SUM(B$2:B149)</f>
        <v/>
      </c>
      <c r="E149">
        <f>SUM(C$2:C149)</f>
        <v/>
      </c>
    </row>
    <row r="150">
      <c r="A150" s="9">
        <f>IF(ISNUMBER('Test 5 straddles 31 Mar'!$E$4),IF('Test 5 straddles 31 Mar'!$E$4+148&lt;='Test 5 straddles 31 Mar'!$F$4,'Test 5 straddles 31 Mar'!$E$4+148,""),"")</f>
        <v/>
      </c>
      <c r="B150">
        <f>IF(A150="",0,IF(SUMPRODUCT((ISNUMBER('Test 5 straddles 31 Mar'!$B$8:$B$17)+ISNUMBER('Test 5 straddles 31 Mar'!$C$8:$C$17)&gt;0)*(IF(ISNUMBER('Test 5 straddles 31 Mar'!$B$8:$B$17),'Test 5 straddles 31 Mar'!$B$8:$B$17,'Test 5 straddles 31 Mar'!$E$4)&lt;=A150)*(IF(ISNUMBER('Test 5 straddles 31 Mar'!$C$8:$C$17),'Test 5 straddles 31 Mar'!$C$8:$C$17,'Test 5 straddles 31 Mar'!$F$4)&gt;=A150))&gt;0,1,0))</f>
        <v/>
      </c>
      <c r="C150">
        <f>IF(B150=0,0,IF(SUMPRODUCT((ISNUMBER('Test 5 straddles 31 Mar'!$B$8:$B$17)+ISNUMBER('Test 5 straddles 31 Mar'!$C$8:$C$17)&gt;0)*(ISNUMBER('Test 5 straddles 31 Mar'!$B$8:$B$17)*('Test 5 straddles 31 Mar'!$B$8:$B$17=A150)+ISNUMBER('Test 5 straddles 31 Mar'!$C$8:$C$17)*('Test 5 straddles 31 Mar'!$C$8:$C$17=A150)&gt;0))&gt;0,0,1))</f>
        <v/>
      </c>
      <c r="D150">
        <f>SUM(B$2:B150)</f>
        <v/>
      </c>
      <c r="E150">
        <f>SUM(C$2:C150)</f>
        <v/>
      </c>
    </row>
    <row r="151">
      <c r="A151" s="9">
        <f>IF(ISNUMBER('Test 5 straddles 31 Mar'!$E$4),IF('Test 5 straddles 31 Mar'!$E$4+149&lt;='Test 5 straddles 31 Mar'!$F$4,'Test 5 straddles 31 Mar'!$E$4+149,""),"")</f>
        <v/>
      </c>
      <c r="B151">
        <f>IF(A151="",0,IF(SUMPRODUCT((ISNUMBER('Test 5 straddles 31 Mar'!$B$8:$B$17)+ISNUMBER('Test 5 straddles 31 Mar'!$C$8:$C$17)&gt;0)*(IF(ISNUMBER('Test 5 straddles 31 Mar'!$B$8:$B$17),'Test 5 straddles 31 Mar'!$B$8:$B$17,'Test 5 straddles 31 Mar'!$E$4)&lt;=A151)*(IF(ISNUMBER('Test 5 straddles 31 Mar'!$C$8:$C$17),'Test 5 straddles 31 Mar'!$C$8:$C$17,'Test 5 straddles 31 Mar'!$F$4)&gt;=A151))&gt;0,1,0))</f>
        <v/>
      </c>
      <c r="C151">
        <f>IF(B151=0,0,IF(SUMPRODUCT((ISNUMBER('Test 5 straddles 31 Mar'!$B$8:$B$17)+ISNUMBER('Test 5 straddles 31 Mar'!$C$8:$C$17)&gt;0)*(ISNUMBER('Test 5 straddles 31 Mar'!$B$8:$B$17)*('Test 5 straddles 31 Mar'!$B$8:$B$17=A151)+ISNUMBER('Test 5 straddles 31 Mar'!$C$8:$C$17)*('Test 5 straddles 31 Mar'!$C$8:$C$17=A151)&gt;0))&gt;0,0,1))</f>
        <v/>
      </c>
      <c r="D151">
        <f>SUM(B$2:B151)</f>
        <v/>
      </c>
      <c r="E151">
        <f>SUM(C$2:C151)</f>
        <v/>
      </c>
    </row>
    <row r="152">
      <c r="A152" s="9">
        <f>IF(ISNUMBER('Test 5 straddles 31 Mar'!$E$4),IF('Test 5 straddles 31 Mar'!$E$4+150&lt;='Test 5 straddles 31 Mar'!$F$4,'Test 5 straddles 31 Mar'!$E$4+150,""),"")</f>
        <v/>
      </c>
      <c r="B152">
        <f>IF(A152="",0,IF(SUMPRODUCT((ISNUMBER('Test 5 straddles 31 Mar'!$B$8:$B$17)+ISNUMBER('Test 5 straddles 31 Mar'!$C$8:$C$17)&gt;0)*(IF(ISNUMBER('Test 5 straddles 31 Mar'!$B$8:$B$17),'Test 5 straddles 31 Mar'!$B$8:$B$17,'Test 5 straddles 31 Mar'!$E$4)&lt;=A152)*(IF(ISNUMBER('Test 5 straddles 31 Mar'!$C$8:$C$17),'Test 5 straddles 31 Mar'!$C$8:$C$17,'Test 5 straddles 31 Mar'!$F$4)&gt;=A152))&gt;0,1,0))</f>
        <v/>
      </c>
      <c r="C152">
        <f>IF(B152=0,0,IF(SUMPRODUCT((ISNUMBER('Test 5 straddles 31 Mar'!$B$8:$B$17)+ISNUMBER('Test 5 straddles 31 Mar'!$C$8:$C$17)&gt;0)*(ISNUMBER('Test 5 straddles 31 Mar'!$B$8:$B$17)*('Test 5 straddles 31 Mar'!$B$8:$B$17=A152)+ISNUMBER('Test 5 straddles 31 Mar'!$C$8:$C$17)*('Test 5 straddles 31 Mar'!$C$8:$C$17=A152)&gt;0))&gt;0,0,1))</f>
        <v/>
      </c>
      <c r="D152">
        <f>SUM(B$2:B152)</f>
        <v/>
      </c>
      <c r="E152">
        <f>SUM(C$2:C152)</f>
        <v/>
      </c>
    </row>
    <row r="153">
      <c r="A153" s="9">
        <f>IF(ISNUMBER('Test 5 straddles 31 Mar'!$E$4),IF('Test 5 straddles 31 Mar'!$E$4+151&lt;='Test 5 straddles 31 Mar'!$F$4,'Test 5 straddles 31 Mar'!$E$4+151,""),"")</f>
        <v/>
      </c>
      <c r="B153">
        <f>IF(A153="",0,IF(SUMPRODUCT((ISNUMBER('Test 5 straddles 31 Mar'!$B$8:$B$17)+ISNUMBER('Test 5 straddles 31 Mar'!$C$8:$C$17)&gt;0)*(IF(ISNUMBER('Test 5 straddles 31 Mar'!$B$8:$B$17),'Test 5 straddles 31 Mar'!$B$8:$B$17,'Test 5 straddles 31 Mar'!$E$4)&lt;=A153)*(IF(ISNUMBER('Test 5 straddles 31 Mar'!$C$8:$C$17),'Test 5 straddles 31 Mar'!$C$8:$C$17,'Test 5 straddles 31 Mar'!$F$4)&gt;=A153))&gt;0,1,0))</f>
        <v/>
      </c>
      <c r="C153">
        <f>IF(B153=0,0,IF(SUMPRODUCT((ISNUMBER('Test 5 straddles 31 Mar'!$B$8:$B$17)+ISNUMBER('Test 5 straddles 31 Mar'!$C$8:$C$17)&gt;0)*(ISNUMBER('Test 5 straddles 31 Mar'!$B$8:$B$17)*('Test 5 straddles 31 Mar'!$B$8:$B$17=A153)+ISNUMBER('Test 5 straddles 31 Mar'!$C$8:$C$17)*('Test 5 straddles 31 Mar'!$C$8:$C$17=A153)&gt;0))&gt;0,0,1))</f>
        <v/>
      </c>
      <c r="D153">
        <f>SUM(B$2:B153)</f>
        <v/>
      </c>
      <c r="E153">
        <f>SUM(C$2:C153)</f>
        <v/>
      </c>
    </row>
    <row r="154">
      <c r="A154" s="9">
        <f>IF(ISNUMBER('Test 5 straddles 31 Mar'!$E$4),IF('Test 5 straddles 31 Mar'!$E$4+152&lt;='Test 5 straddles 31 Mar'!$F$4,'Test 5 straddles 31 Mar'!$E$4+152,""),"")</f>
        <v/>
      </c>
      <c r="B154">
        <f>IF(A154="",0,IF(SUMPRODUCT((ISNUMBER('Test 5 straddles 31 Mar'!$B$8:$B$17)+ISNUMBER('Test 5 straddles 31 Mar'!$C$8:$C$17)&gt;0)*(IF(ISNUMBER('Test 5 straddles 31 Mar'!$B$8:$B$17),'Test 5 straddles 31 Mar'!$B$8:$B$17,'Test 5 straddles 31 Mar'!$E$4)&lt;=A154)*(IF(ISNUMBER('Test 5 straddles 31 Mar'!$C$8:$C$17),'Test 5 straddles 31 Mar'!$C$8:$C$17,'Test 5 straddles 31 Mar'!$F$4)&gt;=A154))&gt;0,1,0))</f>
        <v/>
      </c>
      <c r="C154">
        <f>IF(B154=0,0,IF(SUMPRODUCT((ISNUMBER('Test 5 straddles 31 Mar'!$B$8:$B$17)+ISNUMBER('Test 5 straddles 31 Mar'!$C$8:$C$17)&gt;0)*(ISNUMBER('Test 5 straddles 31 Mar'!$B$8:$B$17)*('Test 5 straddles 31 Mar'!$B$8:$B$17=A154)+ISNUMBER('Test 5 straddles 31 Mar'!$C$8:$C$17)*('Test 5 straddles 31 Mar'!$C$8:$C$17=A154)&gt;0))&gt;0,0,1))</f>
        <v/>
      </c>
      <c r="D154">
        <f>SUM(B$2:B154)</f>
        <v/>
      </c>
      <c r="E154">
        <f>SUM(C$2:C154)</f>
        <v/>
      </c>
    </row>
    <row r="155">
      <c r="A155" s="9">
        <f>IF(ISNUMBER('Test 5 straddles 31 Mar'!$E$4),IF('Test 5 straddles 31 Mar'!$E$4+153&lt;='Test 5 straddles 31 Mar'!$F$4,'Test 5 straddles 31 Mar'!$E$4+153,""),"")</f>
        <v/>
      </c>
      <c r="B155">
        <f>IF(A155="",0,IF(SUMPRODUCT((ISNUMBER('Test 5 straddles 31 Mar'!$B$8:$B$17)+ISNUMBER('Test 5 straddles 31 Mar'!$C$8:$C$17)&gt;0)*(IF(ISNUMBER('Test 5 straddles 31 Mar'!$B$8:$B$17),'Test 5 straddles 31 Mar'!$B$8:$B$17,'Test 5 straddles 31 Mar'!$E$4)&lt;=A155)*(IF(ISNUMBER('Test 5 straddles 31 Mar'!$C$8:$C$17),'Test 5 straddles 31 Mar'!$C$8:$C$17,'Test 5 straddles 31 Mar'!$F$4)&gt;=A155))&gt;0,1,0))</f>
        <v/>
      </c>
      <c r="C155">
        <f>IF(B155=0,0,IF(SUMPRODUCT((ISNUMBER('Test 5 straddles 31 Mar'!$B$8:$B$17)+ISNUMBER('Test 5 straddles 31 Mar'!$C$8:$C$17)&gt;0)*(ISNUMBER('Test 5 straddles 31 Mar'!$B$8:$B$17)*('Test 5 straddles 31 Mar'!$B$8:$B$17=A155)+ISNUMBER('Test 5 straddles 31 Mar'!$C$8:$C$17)*('Test 5 straddles 31 Mar'!$C$8:$C$17=A155)&gt;0))&gt;0,0,1))</f>
        <v/>
      </c>
      <c r="D155">
        <f>SUM(B$2:B155)</f>
        <v/>
      </c>
      <c r="E155">
        <f>SUM(C$2:C155)</f>
        <v/>
      </c>
    </row>
    <row r="156">
      <c r="A156" s="9">
        <f>IF(ISNUMBER('Test 5 straddles 31 Mar'!$E$4),IF('Test 5 straddles 31 Mar'!$E$4+154&lt;='Test 5 straddles 31 Mar'!$F$4,'Test 5 straddles 31 Mar'!$E$4+154,""),"")</f>
        <v/>
      </c>
      <c r="B156">
        <f>IF(A156="",0,IF(SUMPRODUCT((ISNUMBER('Test 5 straddles 31 Mar'!$B$8:$B$17)+ISNUMBER('Test 5 straddles 31 Mar'!$C$8:$C$17)&gt;0)*(IF(ISNUMBER('Test 5 straddles 31 Mar'!$B$8:$B$17),'Test 5 straddles 31 Mar'!$B$8:$B$17,'Test 5 straddles 31 Mar'!$E$4)&lt;=A156)*(IF(ISNUMBER('Test 5 straddles 31 Mar'!$C$8:$C$17),'Test 5 straddles 31 Mar'!$C$8:$C$17,'Test 5 straddles 31 Mar'!$F$4)&gt;=A156))&gt;0,1,0))</f>
        <v/>
      </c>
      <c r="C156">
        <f>IF(B156=0,0,IF(SUMPRODUCT((ISNUMBER('Test 5 straddles 31 Mar'!$B$8:$B$17)+ISNUMBER('Test 5 straddles 31 Mar'!$C$8:$C$17)&gt;0)*(ISNUMBER('Test 5 straddles 31 Mar'!$B$8:$B$17)*('Test 5 straddles 31 Mar'!$B$8:$B$17=A156)+ISNUMBER('Test 5 straddles 31 Mar'!$C$8:$C$17)*('Test 5 straddles 31 Mar'!$C$8:$C$17=A156)&gt;0))&gt;0,0,1))</f>
        <v/>
      </c>
      <c r="D156">
        <f>SUM(B$2:B156)</f>
        <v/>
      </c>
      <c r="E156">
        <f>SUM(C$2:C156)</f>
        <v/>
      </c>
    </row>
    <row r="157">
      <c r="A157" s="9">
        <f>IF(ISNUMBER('Test 5 straddles 31 Mar'!$E$4),IF('Test 5 straddles 31 Mar'!$E$4+155&lt;='Test 5 straddles 31 Mar'!$F$4,'Test 5 straddles 31 Mar'!$E$4+155,""),"")</f>
        <v/>
      </c>
      <c r="B157">
        <f>IF(A157="",0,IF(SUMPRODUCT((ISNUMBER('Test 5 straddles 31 Mar'!$B$8:$B$17)+ISNUMBER('Test 5 straddles 31 Mar'!$C$8:$C$17)&gt;0)*(IF(ISNUMBER('Test 5 straddles 31 Mar'!$B$8:$B$17),'Test 5 straddles 31 Mar'!$B$8:$B$17,'Test 5 straddles 31 Mar'!$E$4)&lt;=A157)*(IF(ISNUMBER('Test 5 straddles 31 Mar'!$C$8:$C$17),'Test 5 straddles 31 Mar'!$C$8:$C$17,'Test 5 straddles 31 Mar'!$F$4)&gt;=A157))&gt;0,1,0))</f>
        <v/>
      </c>
      <c r="C157">
        <f>IF(B157=0,0,IF(SUMPRODUCT((ISNUMBER('Test 5 straddles 31 Mar'!$B$8:$B$17)+ISNUMBER('Test 5 straddles 31 Mar'!$C$8:$C$17)&gt;0)*(ISNUMBER('Test 5 straddles 31 Mar'!$B$8:$B$17)*('Test 5 straddles 31 Mar'!$B$8:$B$17=A157)+ISNUMBER('Test 5 straddles 31 Mar'!$C$8:$C$17)*('Test 5 straddles 31 Mar'!$C$8:$C$17=A157)&gt;0))&gt;0,0,1))</f>
        <v/>
      </c>
      <c r="D157">
        <f>SUM(B$2:B157)</f>
        <v/>
      </c>
      <c r="E157">
        <f>SUM(C$2:C157)</f>
        <v/>
      </c>
    </row>
    <row r="158">
      <c r="A158" s="9">
        <f>IF(ISNUMBER('Test 5 straddles 31 Mar'!$E$4),IF('Test 5 straddles 31 Mar'!$E$4+156&lt;='Test 5 straddles 31 Mar'!$F$4,'Test 5 straddles 31 Mar'!$E$4+156,""),"")</f>
        <v/>
      </c>
      <c r="B158">
        <f>IF(A158="",0,IF(SUMPRODUCT((ISNUMBER('Test 5 straddles 31 Mar'!$B$8:$B$17)+ISNUMBER('Test 5 straddles 31 Mar'!$C$8:$C$17)&gt;0)*(IF(ISNUMBER('Test 5 straddles 31 Mar'!$B$8:$B$17),'Test 5 straddles 31 Mar'!$B$8:$B$17,'Test 5 straddles 31 Mar'!$E$4)&lt;=A158)*(IF(ISNUMBER('Test 5 straddles 31 Mar'!$C$8:$C$17),'Test 5 straddles 31 Mar'!$C$8:$C$17,'Test 5 straddles 31 Mar'!$F$4)&gt;=A158))&gt;0,1,0))</f>
        <v/>
      </c>
      <c r="C158">
        <f>IF(B158=0,0,IF(SUMPRODUCT((ISNUMBER('Test 5 straddles 31 Mar'!$B$8:$B$17)+ISNUMBER('Test 5 straddles 31 Mar'!$C$8:$C$17)&gt;0)*(ISNUMBER('Test 5 straddles 31 Mar'!$B$8:$B$17)*('Test 5 straddles 31 Mar'!$B$8:$B$17=A158)+ISNUMBER('Test 5 straddles 31 Mar'!$C$8:$C$17)*('Test 5 straddles 31 Mar'!$C$8:$C$17=A158)&gt;0))&gt;0,0,1))</f>
        <v/>
      </c>
      <c r="D158">
        <f>SUM(B$2:B158)</f>
        <v/>
      </c>
      <c r="E158">
        <f>SUM(C$2:C158)</f>
        <v/>
      </c>
    </row>
    <row r="159">
      <c r="A159" s="9">
        <f>IF(ISNUMBER('Test 5 straddles 31 Mar'!$E$4),IF('Test 5 straddles 31 Mar'!$E$4+157&lt;='Test 5 straddles 31 Mar'!$F$4,'Test 5 straddles 31 Mar'!$E$4+157,""),"")</f>
        <v/>
      </c>
      <c r="B159">
        <f>IF(A159="",0,IF(SUMPRODUCT((ISNUMBER('Test 5 straddles 31 Mar'!$B$8:$B$17)+ISNUMBER('Test 5 straddles 31 Mar'!$C$8:$C$17)&gt;0)*(IF(ISNUMBER('Test 5 straddles 31 Mar'!$B$8:$B$17),'Test 5 straddles 31 Mar'!$B$8:$B$17,'Test 5 straddles 31 Mar'!$E$4)&lt;=A159)*(IF(ISNUMBER('Test 5 straddles 31 Mar'!$C$8:$C$17),'Test 5 straddles 31 Mar'!$C$8:$C$17,'Test 5 straddles 31 Mar'!$F$4)&gt;=A159))&gt;0,1,0))</f>
        <v/>
      </c>
      <c r="C159">
        <f>IF(B159=0,0,IF(SUMPRODUCT((ISNUMBER('Test 5 straddles 31 Mar'!$B$8:$B$17)+ISNUMBER('Test 5 straddles 31 Mar'!$C$8:$C$17)&gt;0)*(ISNUMBER('Test 5 straddles 31 Mar'!$B$8:$B$17)*('Test 5 straddles 31 Mar'!$B$8:$B$17=A159)+ISNUMBER('Test 5 straddles 31 Mar'!$C$8:$C$17)*('Test 5 straddles 31 Mar'!$C$8:$C$17=A159)&gt;0))&gt;0,0,1))</f>
        <v/>
      </c>
      <c r="D159">
        <f>SUM(B$2:B159)</f>
        <v/>
      </c>
      <c r="E159">
        <f>SUM(C$2:C159)</f>
        <v/>
      </c>
    </row>
    <row r="160">
      <c r="A160" s="9">
        <f>IF(ISNUMBER('Test 5 straddles 31 Mar'!$E$4),IF('Test 5 straddles 31 Mar'!$E$4+158&lt;='Test 5 straddles 31 Mar'!$F$4,'Test 5 straddles 31 Mar'!$E$4+158,""),"")</f>
        <v/>
      </c>
      <c r="B160">
        <f>IF(A160="",0,IF(SUMPRODUCT((ISNUMBER('Test 5 straddles 31 Mar'!$B$8:$B$17)+ISNUMBER('Test 5 straddles 31 Mar'!$C$8:$C$17)&gt;0)*(IF(ISNUMBER('Test 5 straddles 31 Mar'!$B$8:$B$17),'Test 5 straddles 31 Mar'!$B$8:$B$17,'Test 5 straddles 31 Mar'!$E$4)&lt;=A160)*(IF(ISNUMBER('Test 5 straddles 31 Mar'!$C$8:$C$17),'Test 5 straddles 31 Mar'!$C$8:$C$17,'Test 5 straddles 31 Mar'!$F$4)&gt;=A160))&gt;0,1,0))</f>
        <v/>
      </c>
      <c r="C160">
        <f>IF(B160=0,0,IF(SUMPRODUCT((ISNUMBER('Test 5 straddles 31 Mar'!$B$8:$B$17)+ISNUMBER('Test 5 straddles 31 Mar'!$C$8:$C$17)&gt;0)*(ISNUMBER('Test 5 straddles 31 Mar'!$B$8:$B$17)*('Test 5 straddles 31 Mar'!$B$8:$B$17=A160)+ISNUMBER('Test 5 straddles 31 Mar'!$C$8:$C$17)*('Test 5 straddles 31 Mar'!$C$8:$C$17=A160)&gt;0))&gt;0,0,1))</f>
        <v/>
      </c>
      <c r="D160">
        <f>SUM(B$2:B160)</f>
        <v/>
      </c>
      <c r="E160">
        <f>SUM(C$2:C160)</f>
        <v/>
      </c>
    </row>
    <row r="161">
      <c r="A161" s="9">
        <f>IF(ISNUMBER('Test 5 straddles 31 Mar'!$E$4),IF('Test 5 straddles 31 Mar'!$E$4+159&lt;='Test 5 straddles 31 Mar'!$F$4,'Test 5 straddles 31 Mar'!$E$4+159,""),"")</f>
        <v/>
      </c>
      <c r="B161">
        <f>IF(A161="",0,IF(SUMPRODUCT((ISNUMBER('Test 5 straddles 31 Mar'!$B$8:$B$17)+ISNUMBER('Test 5 straddles 31 Mar'!$C$8:$C$17)&gt;0)*(IF(ISNUMBER('Test 5 straddles 31 Mar'!$B$8:$B$17),'Test 5 straddles 31 Mar'!$B$8:$B$17,'Test 5 straddles 31 Mar'!$E$4)&lt;=A161)*(IF(ISNUMBER('Test 5 straddles 31 Mar'!$C$8:$C$17),'Test 5 straddles 31 Mar'!$C$8:$C$17,'Test 5 straddles 31 Mar'!$F$4)&gt;=A161))&gt;0,1,0))</f>
        <v/>
      </c>
      <c r="C161">
        <f>IF(B161=0,0,IF(SUMPRODUCT((ISNUMBER('Test 5 straddles 31 Mar'!$B$8:$B$17)+ISNUMBER('Test 5 straddles 31 Mar'!$C$8:$C$17)&gt;0)*(ISNUMBER('Test 5 straddles 31 Mar'!$B$8:$B$17)*('Test 5 straddles 31 Mar'!$B$8:$B$17=A161)+ISNUMBER('Test 5 straddles 31 Mar'!$C$8:$C$17)*('Test 5 straddles 31 Mar'!$C$8:$C$17=A161)&gt;0))&gt;0,0,1))</f>
        <v/>
      </c>
      <c r="D161">
        <f>SUM(B$2:B161)</f>
        <v/>
      </c>
      <c r="E161">
        <f>SUM(C$2:C161)</f>
        <v/>
      </c>
    </row>
    <row r="162">
      <c r="A162" s="9">
        <f>IF(ISNUMBER('Test 5 straddles 31 Mar'!$E$4),IF('Test 5 straddles 31 Mar'!$E$4+160&lt;='Test 5 straddles 31 Mar'!$F$4,'Test 5 straddles 31 Mar'!$E$4+160,""),"")</f>
        <v/>
      </c>
      <c r="B162">
        <f>IF(A162="",0,IF(SUMPRODUCT((ISNUMBER('Test 5 straddles 31 Mar'!$B$8:$B$17)+ISNUMBER('Test 5 straddles 31 Mar'!$C$8:$C$17)&gt;0)*(IF(ISNUMBER('Test 5 straddles 31 Mar'!$B$8:$B$17),'Test 5 straddles 31 Mar'!$B$8:$B$17,'Test 5 straddles 31 Mar'!$E$4)&lt;=A162)*(IF(ISNUMBER('Test 5 straddles 31 Mar'!$C$8:$C$17),'Test 5 straddles 31 Mar'!$C$8:$C$17,'Test 5 straddles 31 Mar'!$F$4)&gt;=A162))&gt;0,1,0))</f>
        <v/>
      </c>
      <c r="C162">
        <f>IF(B162=0,0,IF(SUMPRODUCT((ISNUMBER('Test 5 straddles 31 Mar'!$B$8:$B$17)+ISNUMBER('Test 5 straddles 31 Mar'!$C$8:$C$17)&gt;0)*(ISNUMBER('Test 5 straddles 31 Mar'!$B$8:$B$17)*('Test 5 straddles 31 Mar'!$B$8:$B$17=A162)+ISNUMBER('Test 5 straddles 31 Mar'!$C$8:$C$17)*('Test 5 straddles 31 Mar'!$C$8:$C$17=A162)&gt;0))&gt;0,0,1))</f>
        <v/>
      </c>
      <c r="D162">
        <f>SUM(B$2:B162)</f>
        <v/>
      </c>
      <c r="E162">
        <f>SUM(C$2:C162)</f>
        <v/>
      </c>
    </row>
    <row r="163">
      <c r="A163" s="9">
        <f>IF(ISNUMBER('Test 5 straddles 31 Mar'!$E$4),IF('Test 5 straddles 31 Mar'!$E$4+161&lt;='Test 5 straddles 31 Mar'!$F$4,'Test 5 straddles 31 Mar'!$E$4+161,""),"")</f>
        <v/>
      </c>
      <c r="B163">
        <f>IF(A163="",0,IF(SUMPRODUCT((ISNUMBER('Test 5 straddles 31 Mar'!$B$8:$B$17)+ISNUMBER('Test 5 straddles 31 Mar'!$C$8:$C$17)&gt;0)*(IF(ISNUMBER('Test 5 straddles 31 Mar'!$B$8:$B$17),'Test 5 straddles 31 Mar'!$B$8:$B$17,'Test 5 straddles 31 Mar'!$E$4)&lt;=A163)*(IF(ISNUMBER('Test 5 straddles 31 Mar'!$C$8:$C$17),'Test 5 straddles 31 Mar'!$C$8:$C$17,'Test 5 straddles 31 Mar'!$F$4)&gt;=A163))&gt;0,1,0))</f>
        <v/>
      </c>
      <c r="C163">
        <f>IF(B163=0,0,IF(SUMPRODUCT((ISNUMBER('Test 5 straddles 31 Mar'!$B$8:$B$17)+ISNUMBER('Test 5 straddles 31 Mar'!$C$8:$C$17)&gt;0)*(ISNUMBER('Test 5 straddles 31 Mar'!$B$8:$B$17)*('Test 5 straddles 31 Mar'!$B$8:$B$17=A163)+ISNUMBER('Test 5 straddles 31 Mar'!$C$8:$C$17)*('Test 5 straddles 31 Mar'!$C$8:$C$17=A163)&gt;0))&gt;0,0,1))</f>
        <v/>
      </c>
      <c r="D163">
        <f>SUM(B$2:B163)</f>
        <v/>
      </c>
      <c r="E163">
        <f>SUM(C$2:C163)</f>
        <v/>
      </c>
    </row>
    <row r="164">
      <c r="A164" s="9">
        <f>IF(ISNUMBER('Test 5 straddles 31 Mar'!$E$4),IF('Test 5 straddles 31 Mar'!$E$4+162&lt;='Test 5 straddles 31 Mar'!$F$4,'Test 5 straddles 31 Mar'!$E$4+162,""),"")</f>
        <v/>
      </c>
      <c r="B164">
        <f>IF(A164="",0,IF(SUMPRODUCT((ISNUMBER('Test 5 straddles 31 Mar'!$B$8:$B$17)+ISNUMBER('Test 5 straddles 31 Mar'!$C$8:$C$17)&gt;0)*(IF(ISNUMBER('Test 5 straddles 31 Mar'!$B$8:$B$17),'Test 5 straddles 31 Mar'!$B$8:$B$17,'Test 5 straddles 31 Mar'!$E$4)&lt;=A164)*(IF(ISNUMBER('Test 5 straddles 31 Mar'!$C$8:$C$17),'Test 5 straddles 31 Mar'!$C$8:$C$17,'Test 5 straddles 31 Mar'!$F$4)&gt;=A164))&gt;0,1,0))</f>
        <v/>
      </c>
      <c r="C164">
        <f>IF(B164=0,0,IF(SUMPRODUCT((ISNUMBER('Test 5 straddles 31 Mar'!$B$8:$B$17)+ISNUMBER('Test 5 straddles 31 Mar'!$C$8:$C$17)&gt;0)*(ISNUMBER('Test 5 straddles 31 Mar'!$B$8:$B$17)*('Test 5 straddles 31 Mar'!$B$8:$B$17=A164)+ISNUMBER('Test 5 straddles 31 Mar'!$C$8:$C$17)*('Test 5 straddles 31 Mar'!$C$8:$C$17=A164)&gt;0))&gt;0,0,1))</f>
        <v/>
      </c>
      <c r="D164">
        <f>SUM(B$2:B164)</f>
        <v/>
      </c>
      <c r="E164">
        <f>SUM(C$2:C164)</f>
        <v/>
      </c>
    </row>
    <row r="165">
      <c r="A165" s="9">
        <f>IF(ISNUMBER('Test 5 straddles 31 Mar'!$E$4),IF('Test 5 straddles 31 Mar'!$E$4+163&lt;='Test 5 straddles 31 Mar'!$F$4,'Test 5 straddles 31 Mar'!$E$4+163,""),"")</f>
        <v/>
      </c>
      <c r="B165">
        <f>IF(A165="",0,IF(SUMPRODUCT((ISNUMBER('Test 5 straddles 31 Mar'!$B$8:$B$17)+ISNUMBER('Test 5 straddles 31 Mar'!$C$8:$C$17)&gt;0)*(IF(ISNUMBER('Test 5 straddles 31 Mar'!$B$8:$B$17),'Test 5 straddles 31 Mar'!$B$8:$B$17,'Test 5 straddles 31 Mar'!$E$4)&lt;=A165)*(IF(ISNUMBER('Test 5 straddles 31 Mar'!$C$8:$C$17),'Test 5 straddles 31 Mar'!$C$8:$C$17,'Test 5 straddles 31 Mar'!$F$4)&gt;=A165))&gt;0,1,0))</f>
        <v/>
      </c>
      <c r="C165">
        <f>IF(B165=0,0,IF(SUMPRODUCT((ISNUMBER('Test 5 straddles 31 Mar'!$B$8:$B$17)+ISNUMBER('Test 5 straddles 31 Mar'!$C$8:$C$17)&gt;0)*(ISNUMBER('Test 5 straddles 31 Mar'!$B$8:$B$17)*('Test 5 straddles 31 Mar'!$B$8:$B$17=A165)+ISNUMBER('Test 5 straddles 31 Mar'!$C$8:$C$17)*('Test 5 straddles 31 Mar'!$C$8:$C$17=A165)&gt;0))&gt;0,0,1))</f>
        <v/>
      </c>
      <c r="D165">
        <f>SUM(B$2:B165)</f>
        <v/>
      </c>
      <c r="E165">
        <f>SUM(C$2:C165)</f>
        <v/>
      </c>
    </row>
    <row r="166">
      <c r="A166" s="9">
        <f>IF(ISNUMBER('Test 5 straddles 31 Mar'!$E$4),IF('Test 5 straddles 31 Mar'!$E$4+164&lt;='Test 5 straddles 31 Mar'!$F$4,'Test 5 straddles 31 Mar'!$E$4+164,""),"")</f>
        <v/>
      </c>
      <c r="B166">
        <f>IF(A166="",0,IF(SUMPRODUCT((ISNUMBER('Test 5 straddles 31 Mar'!$B$8:$B$17)+ISNUMBER('Test 5 straddles 31 Mar'!$C$8:$C$17)&gt;0)*(IF(ISNUMBER('Test 5 straddles 31 Mar'!$B$8:$B$17),'Test 5 straddles 31 Mar'!$B$8:$B$17,'Test 5 straddles 31 Mar'!$E$4)&lt;=A166)*(IF(ISNUMBER('Test 5 straddles 31 Mar'!$C$8:$C$17),'Test 5 straddles 31 Mar'!$C$8:$C$17,'Test 5 straddles 31 Mar'!$F$4)&gt;=A166))&gt;0,1,0))</f>
        <v/>
      </c>
      <c r="C166">
        <f>IF(B166=0,0,IF(SUMPRODUCT((ISNUMBER('Test 5 straddles 31 Mar'!$B$8:$B$17)+ISNUMBER('Test 5 straddles 31 Mar'!$C$8:$C$17)&gt;0)*(ISNUMBER('Test 5 straddles 31 Mar'!$B$8:$B$17)*('Test 5 straddles 31 Mar'!$B$8:$B$17=A166)+ISNUMBER('Test 5 straddles 31 Mar'!$C$8:$C$17)*('Test 5 straddles 31 Mar'!$C$8:$C$17=A166)&gt;0))&gt;0,0,1))</f>
        <v/>
      </c>
      <c r="D166">
        <f>SUM(B$2:B166)</f>
        <v/>
      </c>
      <c r="E166">
        <f>SUM(C$2:C166)</f>
        <v/>
      </c>
    </row>
    <row r="167">
      <c r="A167" s="9">
        <f>IF(ISNUMBER('Test 5 straddles 31 Mar'!$E$4),IF('Test 5 straddles 31 Mar'!$E$4+165&lt;='Test 5 straddles 31 Mar'!$F$4,'Test 5 straddles 31 Mar'!$E$4+165,""),"")</f>
        <v/>
      </c>
      <c r="B167">
        <f>IF(A167="",0,IF(SUMPRODUCT((ISNUMBER('Test 5 straddles 31 Mar'!$B$8:$B$17)+ISNUMBER('Test 5 straddles 31 Mar'!$C$8:$C$17)&gt;0)*(IF(ISNUMBER('Test 5 straddles 31 Mar'!$B$8:$B$17),'Test 5 straddles 31 Mar'!$B$8:$B$17,'Test 5 straddles 31 Mar'!$E$4)&lt;=A167)*(IF(ISNUMBER('Test 5 straddles 31 Mar'!$C$8:$C$17),'Test 5 straddles 31 Mar'!$C$8:$C$17,'Test 5 straddles 31 Mar'!$F$4)&gt;=A167))&gt;0,1,0))</f>
        <v/>
      </c>
      <c r="C167">
        <f>IF(B167=0,0,IF(SUMPRODUCT((ISNUMBER('Test 5 straddles 31 Mar'!$B$8:$B$17)+ISNUMBER('Test 5 straddles 31 Mar'!$C$8:$C$17)&gt;0)*(ISNUMBER('Test 5 straddles 31 Mar'!$B$8:$B$17)*('Test 5 straddles 31 Mar'!$B$8:$B$17=A167)+ISNUMBER('Test 5 straddles 31 Mar'!$C$8:$C$17)*('Test 5 straddles 31 Mar'!$C$8:$C$17=A167)&gt;0))&gt;0,0,1))</f>
        <v/>
      </c>
      <c r="D167">
        <f>SUM(B$2:B167)</f>
        <v/>
      </c>
      <c r="E167">
        <f>SUM(C$2:C167)</f>
        <v/>
      </c>
    </row>
    <row r="168">
      <c r="A168" s="9">
        <f>IF(ISNUMBER('Test 5 straddles 31 Mar'!$E$4),IF('Test 5 straddles 31 Mar'!$E$4+166&lt;='Test 5 straddles 31 Mar'!$F$4,'Test 5 straddles 31 Mar'!$E$4+166,""),"")</f>
        <v/>
      </c>
      <c r="B168">
        <f>IF(A168="",0,IF(SUMPRODUCT((ISNUMBER('Test 5 straddles 31 Mar'!$B$8:$B$17)+ISNUMBER('Test 5 straddles 31 Mar'!$C$8:$C$17)&gt;0)*(IF(ISNUMBER('Test 5 straddles 31 Mar'!$B$8:$B$17),'Test 5 straddles 31 Mar'!$B$8:$B$17,'Test 5 straddles 31 Mar'!$E$4)&lt;=A168)*(IF(ISNUMBER('Test 5 straddles 31 Mar'!$C$8:$C$17),'Test 5 straddles 31 Mar'!$C$8:$C$17,'Test 5 straddles 31 Mar'!$F$4)&gt;=A168))&gt;0,1,0))</f>
        <v/>
      </c>
      <c r="C168">
        <f>IF(B168=0,0,IF(SUMPRODUCT((ISNUMBER('Test 5 straddles 31 Mar'!$B$8:$B$17)+ISNUMBER('Test 5 straddles 31 Mar'!$C$8:$C$17)&gt;0)*(ISNUMBER('Test 5 straddles 31 Mar'!$B$8:$B$17)*('Test 5 straddles 31 Mar'!$B$8:$B$17=A168)+ISNUMBER('Test 5 straddles 31 Mar'!$C$8:$C$17)*('Test 5 straddles 31 Mar'!$C$8:$C$17=A168)&gt;0))&gt;0,0,1))</f>
        <v/>
      </c>
      <c r="D168">
        <f>SUM(B$2:B168)</f>
        <v/>
      </c>
      <c r="E168">
        <f>SUM(C$2:C168)</f>
        <v/>
      </c>
    </row>
    <row r="169">
      <c r="A169" s="9">
        <f>IF(ISNUMBER('Test 5 straddles 31 Mar'!$E$4),IF('Test 5 straddles 31 Mar'!$E$4+167&lt;='Test 5 straddles 31 Mar'!$F$4,'Test 5 straddles 31 Mar'!$E$4+167,""),"")</f>
        <v/>
      </c>
      <c r="B169">
        <f>IF(A169="",0,IF(SUMPRODUCT((ISNUMBER('Test 5 straddles 31 Mar'!$B$8:$B$17)+ISNUMBER('Test 5 straddles 31 Mar'!$C$8:$C$17)&gt;0)*(IF(ISNUMBER('Test 5 straddles 31 Mar'!$B$8:$B$17),'Test 5 straddles 31 Mar'!$B$8:$B$17,'Test 5 straddles 31 Mar'!$E$4)&lt;=A169)*(IF(ISNUMBER('Test 5 straddles 31 Mar'!$C$8:$C$17),'Test 5 straddles 31 Mar'!$C$8:$C$17,'Test 5 straddles 31 Mar'!$F$4)&gt;=A169))&gt;0,1,0))</f>
        <v/>
      </c>
      <c r="C169">
        <f>IF(B169=0,0,IF(SUMPRODUCT((ISNUMBER('Test 5 straddles 31 Mar'!$B$8:$B$17)+ISNUMBER('Test 5 straddles 31 Mar'!$C$8:$C$17)&gt;0)*(ISNUMBER('Test 5 straddles 31 Mar'!$B$8:$B$17)*('Test 5 straddles 31 Mar'!$B$8:$B$17=A169)+ISNUMBER('Test 5 straddles 31 Mar'!$C$8:$C$17)*('Test 5 straddles 31 Mar'!$C$8:$C$17=A169)&gt;0))&gt;0,0,1))</f>
        <v/>
      </c>
      <c r="D169">
        <f>SUM(B$2:B169)</f>
        <v/>
      </c>
      <c r="E169">
        <f>SUM(C$2:C169)</f>
        <v/>
      </c>
    </row>
    <row r="170">
      <c r="A170" s="9">
        <f>IF(ISNUMBER('Test 5 straddles 31 Mar'!$E$4),IF('Test 5 straddles 31 Mar'!$E$4+168&lt;='Test 5 straddles 31 Mar'!$F$4,'Test 5 straddles 31 Mar'!$E$4+168,""),"")</f>
        <v/>
      </c>
      <c r="B170">
        <f>IF(A170="",0,IF(SUMPRODUCT((ISNUMBER('Test 5 straddles 31 Mar'!$B$8:$B$17)+ISNUMBER('Test 5 straddles 31 Mar'!$C$8:$C$17)&gt;0)*(IF(ISNUMBER('Test 5 straddles 31 Mar'!$B$8:$B$17),'Test 5 straddles 31 Mar'!$B$8:$B$17,'Test 5 straddles 31 Mar'!$E$4)&lt;=A170)*(IF(ISNUMBER('Test 5 straddles 31 Mar'!$C$8:$C$17),'Test 5 straddles 31 Mar'!$C$8:$C$17,'Test 5 straddles 31 Mar'!$F$4)&gt;=A170))&gt;0,1,0))</f>
        <v/>
      </c>
      <c r="C170">
        <f>IF(B170=0,0,IF(SUMPRODUCT((ISNUMBER('Test 5 straddles 31 Mar'!$B$8:$B$17)+ISNUMBER('Test 5 straddles 31 Mar'!$C$8:$C$17)&gt;0)*(ISNUMBER('Test 5 straddles 31 Mar'!$B$8:$B$17)*('Test 5 straddles 31 Mar'!$B$8:$B$17=A170)+ISNUMBER('Test 5 straddles 31 Mar'!$C$8:$C$17)*('Test 5 straddles 31 Mar'!$C$8:$C$17=A170)&gt;0))&gt;0,0,1))</f>
        <v/>
      </c>
      <c r="D170">
        <f>SUM(B$2:B170)</f>
        <v/>
      </c>
      <c r="E170">
        <f>SUM(C$2:C170)</f>
        <v/>
      </c>
    </row>
    <row r="171">
      <c r="A171" s="9">
        <f>IF(ISNUMBER('Test 5 straddles 31 Mar'!$E$4),IF('Test 5 straddles 31 Mar'!$E$4+169&lt;='Test 5 straddles 31 Mar'!$F$4,'Test 5 straddles 31 Mar'!$E$4+169,""),"")</f>
        <v/>
      </c>
      <c r="B171">
        <f>IF(A171="",0,IF(SUMPRODUCT((ISNUMBER('Test 5 straddles 31 Mar'!$B$8:$B$17)+ISNUMBER('Test 5 straddles 31 Mar'!$C$8:$C$17)&gt;0)*(IF(ISNUMBER('Test 5 straddles 31 Mar'!$B$8:$B$17),'Test 5 straddles 31 Mar'!$B$8:$B$17,'Test 5 straddles 31 Mar'!$E$4)&lt;=A171)*(IF(ISNUMBER('Test 5 straddles 31 Mar'!$C$8:$C$17),'Test 5 straddles 31 Mar'!$C$8:$C$17,'Test 5 straddles 31 Mar'!$F$4)&gt;=A171))&gt;0,1,0))</f>
        <v/>
      </c>
      <c r="C171">
        <f>IF(B171=0,0,IF(SUMPRODUCT((ISNUMBER('Test 5 straddles 31 Mar'!$B$8:$B$17)+ISNUMBER('Test 5 straddles 31 Mar'!$C$8:$C$17)&gt;0)*(ISNUMBER('Test 5 straddles 31 Mar'!$B$8:$B$17)*('Test 5 straddles 31 Mar'!$B$8:$B$17=A171)+ISNUMBER('Test 5 straddles 31 Mar'!$C$8:$C$17)*('Test 5 straddles 31 Mar'!$C$8:$C$17=A171)&gt;0))&gt;0,0,1))</f>
        <v/>
      </c>
      <c r="D171">
        <f>SUM(B$2:B171)</f>
        <v/>
      </c>
      <c r="E171">
        <f>SUM(C$2:C171)</f>
        <v/>
      </c>
    </row>
    <row r="172">
      <c r="A172" s="9">
        <f>IF(ISNUMBER('Test 5 straddles 31 Mar'!$E$4),IF('Test 5 straddles 31 Mar'!$E$4+170&lt;='Test 5 straddles 31 Mar'!$F$4,'Test 5 straddles 31 Mar'!$E$4+170,""),"")</f>
        <v/>
      </c>
      <c r="B172">
        <f>IF(A172="",0,IF(SUMPRODUCT((ISNUMBER('Test 5 straddles 31 Mar'!$B$8:$B$17)+ISNUMBER('Test 5 straddles 31 Mar'!$C$8:$C$17)&gt;0)*(IF(ISNUMBER('Test 5 straddles 31 Mar'!$B$8:$B$17),'Test 5 straddles 31 Mar'!$B$8:$B$17,'Test 5 straddles 31 Mar'!$E$4)&lt;=A172)*(IF(ISNUMBER('Test 5 straddles 31 Mar'!$C$8:$C$17),'Test 5 straddles 31 Mar'!$C$8:$C$17,'Test 5 straddles 31 Mar'!$F$4)&gt;=A172))&gt;0,1,0))</f>
        <v/>
      </c>
      <c r="C172">
        <f>IF(B172=0,0,IF(SUMPRODUCT((ISNUMBER('Test 5 straddles 31 Mar'!$B$8:$B$17)+ISNUMBER('Test 5 straddles 31 Mar'!$C$8:$C$17)&gt;0)*(ISNUMBER('Test 5 straddles 31 Mar'!$B$8:$B$17)*('Test 5 straddles 31 Mar'!$B$8:$B$17=A172)+ISNUMBER('Test 5 straddles 31 Mar'!$C$8:$C$17)*('Test 5 straddles 31 Mar'!$C$8:$C$17=A172)&gt;0))&gt;0,0,1))</f>
        <v/>
      </c>
      <c r="D172">
        <f>SUM(B$2:B172)</f>
        <v/>
      </c>
      <c r="E172">
        <f>SUM(C$2:C172)</f>
        <v/>
      </c>
    </row>
    <row r="173">
      <c r="A173" s="9">
        <f>IF(ISNUMBER('Test 5 straddles 31 Mar'!$E$4),IF('Test 5 straddles 31 Mar'!$E$4+171&lt;='Test 5 straddles 31 Mar'!$F$4,'Test 5 straddles 31 Mar'!$E$4+171,""),"")</f>
        <v/>
      </c>
      <c r="B173">
        <f>IF(A173="",0,IF(SUMPRODUCT((ISNUMBER('Test 5 straddles 31 Mar'!$B$8:$B$17)+ISNUMBER('Test 5 straddles 31 Mar'!$C$8:$C$17)&gt;0)*(IF(ISNUMBER('Test 5 straddles 31 Mar'!$B$8:$B$17),'Test 5 straddles 31 Mar'!$B$8:$B$17,'Test 5 straddles 31 Mar'!$E$4)&lt;=A173)*(IF(ISNUMBER('Test 5 straddles 31 Mar'!$C$8:$C$17),'Test 5 straddles 31 Mar'!$C$8:$C$17,'Test 5 straddles 31 Mar'!$F$4)&gt;=A173))&gt;0,1,0))</f>
        <v/>
      </c>
      <c r="C173">
        <f>IF(B173=0,0,IF(SUMPRODUCT((ISNUMBER('Test 5 straddles 31 Mar'!$B$8:$B$17)+ISNUMBER('Test 5 straddles 31 Mar'!$C$8:$C$17)&gt;0)*(ISNUMBER('Test 5 straddles 31 Mar'!$B$8:$B$17)*('Test 5 straddles 31 Mar'!$B$8:$B$17=A173)+ISNUMBER('Test 5 straddles 31 Mar'!$C$8:$C$17)*('Test 5 straddles 31 Mar'!$C$8:$C$17=A173)&gt;0))&gt;0,0,1))</f>
        <v/>
      </c>
      <c r="D173">
        <f>SUM(B$2:B173)</f>
        <v/>
      </c>
      <c r="E173">
        <f>SUM(C$2:C173)</f>
        <v/>
      </c>
    </row>
    <row r="174">
      <c r="A174" s="9">
        <f>IF(ISNUMBER('Test 5 straddles 31 Mar'!$E$4),IF('Test 5 straddles 31 Mar'!$E$4+172&lt;='Test 5 straddles 31 Mar'!$F$4,'Test 5 straddles 31 Mar'!$E$4+172,""),"")</f>
        <v/>
      </c>
      <c r="B174">
        <f>IF(A174="",0,IF(SUMPRODUCT((ISNUMBER('Test 5 straddles 31 Mar'!$B$8:$B$17)+ISNUMBER('Test 5 straddles 31 Mar'!$C$8:$C$17)&gt;0)*(IF(ISNUMBER('Test 5 straddles 31 Mar'!$B$8:$B$17),'Test 5 straddles 31 Mar'!$B$8:$B$17,'Test 5 straddles 31 Mar'!$E$4)&lt;=A174)*(IF(ISNUMBER('Test 5 straddles 31 Mar'!$C$8:$C$17),'Test 5 straddles 31 Mar'!$C$8:$C$17,'Test 5 straddles 31 Mar'!$F$4)&gt;=A174))&gt;0,1,0))</f>
        <v/>
      </c>
      <c r="C174">
        <f>IF(B174=0,0,IF(SUMPRODUCT((ISNUMBER('Test 5 straddles 31 Mar'!$B$8:$B$17)+ISNUMBER('Test 5 straddles 31 Mar'!$C$8:$C$17)&gt;0)*(ISNUMBER('Test 5 straddles 31 Mar'!$B$8:$B$17)*('Test 5 straddles 31 Mar'!$B$8:$B$17=A174)+ISNUMBER('Test 5 straddles 31 Mar'!$C$8:$C$17)*('Test 5 straddles 31 Mar'!$C$8:$C$17=A174)&gt;0))&gt;0,0,1))</f>
        <v/>
      </c>
      <c r="D174">
        <f>SUM(B$2:B174)</f>
        <v/>
      </c>
      <c r="E174">
        <f>SUM(C$2:C174)</f>
        <v/>
      </c>
    </row>
    <row r="175">
      <c r="A175" s="9">
        <f>IF(ISNUMBER('Test 5 straddles 31 Mar'!$E$4),IF('Test 5 straddles 31 Mar'!$E$4+173&lt;='Test 5 straddles 31 Mar'!$F$4,'Test 5 straddles 31 Mar'!$E$4+173,""),"")</f>
        <v/>
      </c>
      <c r="B175">
        <f>IF(A175="",0,IF(SUMPRODUCT((ISNUMBER('Test 5 straddles 31 Mar'!$B$8:$B$17)+ISNUMBER('Test 5 straddles 31 Mar'!$C$8:$C$17)&gt;0)*(IF(ISNUMBER('Test 5 straddles 31 Mar'!$B$8:$B$17),'Test 5 straddles 31 Mar'!$B$8:$B$17,'Test 5 straddles 31 Mar'!$E$4)&lt;=A175)*(IF(ISNUMBER('Test 5 straddles 31 Mar'!$C$8:$C$17),'Test 5 straddles 31 Mar'!$C$8:$C$17,'Test 5 straddles 31 Mar'!$F$4)&gt;=A175))&gt;0,1,0))</f>
        <v/>
      </c>
      <c r="C175">
        <f>IF(B175=0,0,IF(SUMPRODUCT((ISNUMBER('Test 5 straddles 31 Mar'!$B$8:$B$17)+ISNUMBER('Test 5 straddles 31 Mar'!$C$8:$C$17)&gt;0)*(ISNUMBER('Test 5 straddles 31 Mar'!$B$8:$B$17)*('Test 5 straddles 31 Mar'!$B$8:$B$17=A175)+ISNUMBER('Test 5 straddles 31 Mar'!$C$8:$C$17)*('Test 5 straddles 31 Mar'!$C$8:$C$17=A175)&gt;0))&gt;0,0,1))</f>
        <v/>
      </c>
      <c r="D175">
        <f>SUM(B$2:B175)</f>
        <v/>
      </c>
      <c r="E175">
        <f>SUM(C$2:C175)</f>
        <v/>
      </c>
    </row>
    <row r="176">
      <c r="A176" s="9">
        <f>IF(ISNUMBER('Test 5 straddles 31 Mar'!$E$4),IF('Test 5 straddles 31 Mar'!$E$4+174&lt;='Test 5 straddles 31 Mar'!$F$4,'Test 5 straddles 31 Mar'!$E$4+174,""),"")</f>
        <v/>
      </c>
      <c r="B176">
        <f>IF(A176="",0,IF(SUMPRODUCT((ISNUMBER('Test 5 straddles 31 Mar'!$B$8:$B$17)+ISNUMBER('Test 5 straddles 31 Mar'!$C$8:$C$17)&gt;0)*(IF(ISNUMBER('Test 5 straddles 31 Mar'!$B$8:$B$17),'Test 5 straddles 31 Mar'!$B$8:$B$17,'Test 5 straddles 31 Mar'!$E$4)&lt;=A176)*(IF(ISNUMBER('Test 5 straddles 31 Mar'!$C$8:$C$17),'Test 5 straddles 31 Mar'!$C$8:$C$17,'Test 5 straddles 31 Mar'!$F$4)&gt;=A176))&gt;0,1,0))</f>
        <v/>
      </c>
      <c r="C176">
        <f>IF(B176=0,0,IF(SUMPRODUCT((ISNUMBER('Test 5 straddles 31 Mar'!$B$8:$B$17)+ISNUMBER('Test 5 straddles 31 Mar'!$C$8:$C$17)&gt;0)*(ISNUMBER('Test 5 straddles 31 Mar'!$B$8:$B$17)*('Test 5 straddles 31 Mar'!$B$8:$B$17=A176)+ISNUMBER('Test 5 straddles 31 Mar'!$C$8:$C$17)*('Test 5 straddles 31 Mar'!$C$8:$C$17=A176)&gt;0))&gt;0,0,1))</f>
        <v/>
      </c>
      <c r="D176">
        <f>SUM(B$2:B176)</f>
        <v/>
      </c>
      <c r="E176">
        <f>SUM(C$2:C176)</f>
        <v/>
      </c>
    </row>
    <row r="177">
      <c r="A177" s="9">
        <f>IF(ISNUMBER('Test 5 straddles 31 Mar'!$E$4),IF('Test 5 straddles 31 Mar'!$E$4+175&lt;='Test 5 straddles 31 Mar'!$F$4,'Test 5 straddles 31 Mar'!$E$4+175,""),"")</f>
        <v/>
      </c>
      <c r="B177">
        <f>IF(A177="",0,IF(SUMPRODUCT((ISNUMBER('Test 5 straddles 31 Mar'!$B$8:$B$17)+ISNUMBER('Test 5 straddles 31 Mar'!$C$8:$C$17)&gt;0)*(IF(ISNUMBER('Test 5 straddles 31 Mar'!$B$8:$B$17),'Test 5 straddles 31 Mar'!$B$8:$B$17,'Test 5 straddles 31 Mar'!$E$4)&lt;=A177)*(IF(ISNUMBER('Test 5 straddles 31 Mar'!$C$8:$C$17),'Test 5 straddles 31 Mar'!$C$8:$C$17,'Test 5 straddles 31 Mar'!$F$4)&gt;=A177))&gt;0,1,0))</f>
        <v/>
      </c>
      <c r="C177">
        <f>IF(B177=0,0,IF(SUMPRODUCT((ISNUMBER('Test 5 straddles 31 Mar'!$B$8:$B$17)+ISNUMBER('Test 5 straddles 31 Mar'!$C$8:$C$17)&gt;0)*(ISNUMBER('Test 5 straddles 31 Mar'!$B$8:$B$17)*('Test 5 straddles 31 Mar'!$B$8:$B$17=A177)+ISNUMBER('Test 5 straddles 31 Mar'!$C$8:$C$17)*('Test 5 straddles 31 Mar'!$C$8:$C$17=A177)&gt;0))&gt;0,0,1))</f>
        <v/>
      </c>
      <c r="D177">
        <f>SUM(B$2:B177)</f>
        <v/>
      </c>
      <c r="E177">
        <f>SUM(C$2:C177)</f>
        <v/>
      </c>
    </row>
    <row r="178">
      <c r="A178" s="9">
        <f>IF(ISNUMBER('Test 5 straddles 31 Mar'!$E$4),IF('Test 5 straddles 31 Mar'!$E$4+176&lt;='Test 5 straddles 31 Mar'!$F$4,'Test 5 straddles 31 Mar'!$E$4+176,""),"")</f>
        <v/>
      </c>
      <c r="B178">
        <f>IF(A178="",0,IF(SUMPRODUCT((ISNUMBER('Test 5 straddles 31 Mar'!$B$8:$B$17)+ISNUMBER('Test 5 straddles 31 Mar'!$C$8:$C$17)&gt;0)*(IF(ISNUMBER('Test 5 straddles 31 Mar'!$B$8:$B$17),'Test 5 straddles 31 Mar'!$B$8:$B$17,'Test 5 straddles 31 Mar'!$E$4)&lt;=A178)*(IF(ISNUMBER('Test 5 straddles 31 Mar'!$C$8:$C$17),'Test 5 straddles 31 Mar'!$C$8:$C$17,'Test 5 straddles 31 Mar'!$F$4)&gt;=A178))&gt;0,1,0))</f>
        <v/>
      </c>
      <c r="C178">
        <f>IF(B178=0,0,IF(SUMPRODUCT((ISNUMBER('Test 5 straddles 31 Mar'!$B$8:$B$17)+ISNUMBER('Test 5 straddles 31 Mar'!$C$8:$C$17)&gt;0)*(ISNUMBER('Test 5 straddles 31 Mar'!$B$8:$B$17)*('Test 5 straddles 31 Mar'!$B$8:$B$17=A178)+ISNUMBER('Test 5 straddles 31 Mar'!$C$8:$C$17)*('Test 5 straddles 31 Mar'!$C$8:$C$17=A178)&gt;0))&gt;0,0,1))</f>
        <v/>
      </c>
      <c r="D178">
        <f>SUM(B$2:B178)</f>
        <v/>
      </c>
      <c r="E178">
        <f>SUM(C$2:C178)</f>
        <v/>
      </c>
    </row>
    <row r="179">
      <c r="A179" s="9">
        <f>IF(ISNUMBER('Test 5 straddles 31 Mar'!$E$4),IF('Test 5 straddles 31 Mar'!$E$4+177&lt;='Test 5 straddles 31 Mar'!$F$4,'Test 5 straddles 31 Mar'!$E$4+177,""),"")</f>
        <v/>
      </c>
      <c r="B179">
        <f>IF(A179="",0,IF(SUMPRODUCT((ISNUMBER('Test 5 straddles 31 Mar'!$B$8:$B$17)+ISNUMBER('Test 5 straddles 31 Mar'!$C$8:$C$17)&gt;0)*(IF(ISNUMBER('Test 5 straddles 31 Mar'!$B$8:$B$17),'Test 5 straddles 31 Mar'!$B$8:$B$17,'Test 5 straddles 31 Mar'!$E$4)&lt;=A179)*(IF(ISNUMBER('Test 5 straddles 31 Mar'!$C$8:$C$17),'Test 5 straddles 31 Mar'!$C$8:$C$17,'Test 5 straddles 31 Mar'!$F$4)&gt;=A179))&gt;0,1,0))</f>
        <v/>
      </c>
      <c r="C179">
        <f>IF(B179=0,0,IF(SUMPRODUCT((ISNUMBER('Test 5 straddles 31 Mar'!$B$8:$B$17)+ISNUMBER('Test 5 straddles 31 Mar'!$C$8:$C$17)&gt;0)*(ISNUMBER('Test 5 straddles 31 Mar'!$B$8:$B$17)*('Test 5 straddles 31 Mar'!$B$8:$B$17=A179)+ISNUMBER('Test 5 straddles 31 Mar'!$C$8:$C$17)*('Test 5 straddles 31 Mar'!$C$8:$C$17=A179)&gt;0))&gt;0,0,1))</f>
        <v/>
      </c>
      <c r="D179">
        <f>SUM(B$2:B179)</f>
        <v/>
      </c>
      <c r="E179">
        <f>SUM(C$2:C179)</f>
        <v/>
      </c>
    </row>
    <row r="180">
      <c r="A180" s="9">
        <f>IF(ISNUMBER('Test 5 straddles 31 Mar'!$E$4),IF('Test 5 straddles 31 Mar'!$E$4+178&lt;='Test 5 straddles 31 Mar'!$F$4,'Test 5 straddles 31 Mar'!$E$4+178,""),"")</f>
        <v/>
      </c>
      <c r="B180">
        <f>IF(A180="",0,IF(SUMPRODUCT((ISNUMBER('Test 5 straddles 31 Mar'!$B$8:$B$17)+ISNUMBER('Test 5 straddles 31 Mar'!$C$8:$C$17)&gt;0)*(IF(ISNUMBER('Test 5 straddles 31 Mar'!$B$8:$B$17),'Test 5 straddles 31 Mar'!$B$8:$B$17,'Test 5 straddles 31 Mar'!$E$4)&lt;=A180)*(IF(ISNUMBER('Test 5 straddles 31 Mar'!$C$8:$C$17),'Test 5 straddles 31 Mar'!$C$8:$C$17,'Test 5 straddles 31 Mar'!$F$4)&gt;=A180))&gt;0,1,0))</f>
        <v/>
      </c>
      <c r="C180">
        <f>IF(B180=0,0,IF(SUMPRODUCT((ISNUMBER('Test 5 straddles 31 Mar'!$B$8:$B$17)+ISNUMBER('Test 5 straddles 31 Mar'!$C$8:$C$17)&gt;0)*(ISNUMBER('Test 5 straddles 31 Mar'!$B$8:$B$17)*('Test 5 straddles 31 Mar'!$B$8:$B$17=A180)+ISNUMBER('Test 5 straddles 31 Mar'!$C$8:$C$17)*('Test 5 straddles 31 Mar'!$C$8:$C$17=A180)&gt;0))&gt;0,0,1))</f>
        <v/>
      </c>
      <c r="D180">
        <f>SUM(B$2:B180)</f>
        <v/>
      </c>
      <c r="E180">
        <f>SUM(C$2:C180)</f>
        <v/>
      </c>
    </row>
    <row r="181">
      <c r="A181" s="9">
        <f>IF(ISNUMBER('Test 5 straddles 31 Mar'!$E$4),IF('Test 5 straddles 31 Mar'!$E$4+179&lt;='Test 5 straddles 31 Mar'!$F$4,'Test 5 straddles 31 Mar'!$E$4+179,""),"")</f>
        <v/>
      </c>
      <c r="B181">
        <f>IF(A181="",0,IF(SUMPRODUCT((ISNUMBER('Test 5 straddles 31 Mar'!$B$8:$B$17)+ISNUMBER('Test 5 straddles 31 Mar'!$C$8:$C$17)&gt;0)*(IF(ISNUMBER('Test 5 straddles 31 Mar'!$B$8:$B$17),'Test 5 straddles 31 Mar'!$B$8:$B$17,'Test 5 straddles 31 Mar'!$E$4)&lt;=A181)*(IF(ISNUMBER('Test 5 straddles 31 Mar'!$C$8:$C$17),'Test 5 straddles 31 Mar'!$C$8:$C$17,'Test 5 straddles 31 Mar'!$F$4)&gt;=A181))&gt;0,1,0))</f>
        <v/>
      </c>
      <c r="C181">
        <f>IF(B181=0,0,IF(SUMPRODUCT((ISNUMBER('Test 5 straddles 31 Mar'!$B$8:$B$17)+ISNUMBER('Test 5 straddles 31 Mar'!$C$8:$C$17)&gt;0)*(ISNUMBER('Test 5 straddles 31 Mar'!$B$8:$B$17)*('Test 5 straddles 31 Mar'!$B$8:$B$17=A181)+ISNUMBER('Test 5 straddles 31 Mar'!$C$8:$C$17)*('Test 5 straddles 31 Mar'!$C$8:$C$17=A181)&gt;0))&gt;0,0,1))</f>
        <v/>
      </c>
      <c r="D181">
        <f>SUM(B$2:B181)</f>
        <v/>
      </c>
      <c r="E181">
        <f>SUM(C$2:C181)</f>
        <v/>
      </c>
    </row>
    <row r="182">
      <c r="A182" s="9">
        <f>IF(ISNUMBER('Test 5 straddles 31 Mar'!$E$4),IF('Test 5 straddles 31 Mar'!$E$4+180&lt;='Test 5 straddles 31 Mar'!$F$4,'Test 5 straddles 31 Mar'!$E$4+180,""),"")</f>
        <v/>
      </c>
      <c r="B182">
        <f>IF(A182="",0,IF(SUMPRODUCT((ISNUMBER('Test 5 straddles 31 Mar'!$B$8:$B$17)+ISNUMBER('Test 5 straddles 31 Mar'!$C$8:$C$17)&gt;0)*(IF(ISNUMBER('Test 5 straddles 31 Mar'!$B$8:$B$17),'Test 5 straddles 31 Mar'!$B$8:$B$17,'Test 5 straddles 31 Mar'!$E$4)&lt;=A182)*(IF(ISNUMBER('Test 5 straddles 31 Mar'!$C$8:$C$17),'Test 5 straddles 31 Mar'!$C$8:$C$17,'Test 5 straddles 31 Mar'!$F$4)&gt;=A182))&gt;0,1,0))</f>
        <v/>
      </c>
      <c r="C182">
        <f>IF(B182=0,0,IF(SUMPRODUCT((ISNUMBER('Test 5 straddles 31 Mar'!$B$8:$B$17)+ISNUMBER('Test 5 straddles 31 Mar'!$C$8:$C$17)&gt;0)*(ISNUMBER('Test 5 straddles 31 Mar'!$B$8:$B$17)*('Test 5 straddles 31 Mar'!$B$8:$B$17=A182)+ISNUMBER('Test 5 straddles 31 Mar'!$C$8:$C$17)*('Test 5 straddles 31 Mar'!$C$8:$C$17=A182)&gt;0))&gt;0,0,1))</f>
        <v/>
      </c>
      <c r="D182">
        <f>SUM(B$2:B182)</f>
        <v/>
      </c>
      <c r="E182">
        <f>SUM(C$2:C182)</f>
        <v/>
      </c>
    </row>
    <row r="183">
      <c r="A183" s="9">
        <f>IF(ISNUMBER('Test 5 straddles 31 Mar'!$E$4),IF('Test 5 straddles 31 Mar'!$E$4+181&lt;='Test 5 straddles 31 Mar'!$F$4,'Test 5 straddles 31 Mar'!$E$4+181,""),"")</f>
        <v/>
      </c>
      <c r="B183">
        <f>IF(A183="",0,IF(SUMPRODUCT((ISNUMBER('Test 5 straddles 31 Mar'!$B$8:$B$17)+ISNUMBER('Test 5 straddles 31 Mar'!$C$8:$C$17)&gt;0)*(IF(ISNUMBER('Test 5 straddles 31 Mar'!$B$8:$B$17),'Test 5 straddles 31 Mar'!$B$8:$B$17,'Test 5 straddles 31 Mar'!$E$4)&lt;=A183)*(IF(ISNUMBER('Test 5 straddles 31 Mar'!$C$8:$C$17),'Test 5 straddles 31 Mar'!$C$8:$C$17,'Test 5 straddles 31 Mar'!$F$4)&gt;=A183))&gt;0,1,0))</f>
        <v/>
      </c>
      <c r="C183">
        <f>IF(B183=0,0,IF(SUMPRODUCT((ISNUMBER('Test 5 straddles 31 Mar'!$B$8:$B$17)+ISNUMBER('Test 5 straddles 31 Mar'!$C$8:$C$17)&gt;0)*(ISNUMBER('Test 5 straddles 31 Mar'!$B$8:$B$17)*('Test 5 straddles 31 Mar'!$B$8:$B$17=A183)+ISNUMBER('Test 5 straddles 31 Mar'!$C$8:$C$17)*('Test 5 straddles 31 Mar'!$C$8:$C$17=A183)&gt;0))&gt;0,0,1))</f>
        <v/>
      </c>
      <c r="D183">
        <f>SUM(B$2:B183)</f>
        <v/>
      </c>
      <c r="E183">
        <f>SUM(C$2:C183)</f>
        <v/>
      </c>
    </row>
    <row r="184">
      <c r="A184" s="9">
        <f>IF(ISNUMBER('Test 5 straddles 31 Mar'!$E$4),IF('Test 5 straddles 31 Mar'!$E$4+182&lt;='Test 5 straddles 31 Mar'!$F$4,'Test 5 straddles 31 Mar'!$E$4+182,""),"")</f>
        <v/>
      </c>
      <c r="B184">
        <f>IF(A184="",0,IF(SUMPRODUCT((ISNUMBER('Test 5 straddles 31 Mar'!$B$8:$B$17)+ISNUMBER('Test 5 straddles 31 Mar'!$C$8:$C$17)&gt;0)*(IF(ISNUMBER('Test 5 straddles 31 Mar'!$B$8:$B$17),'Test 5 straddles 31 Mar'!$B$8:$B$17,'Test 5 straddles 31 Mar'!$E$4)&lt;=A184)*(IF(ISNUMBER('Test 5 straddles 31 Mar'!$C$8:$C$17),'Test 5 straddles 31 Mar'!$C$8:$C$17,'Test 5 straddles 31 Mar'!$F$4)&gt;=A184))&gt;0,1,0))</f>
        <v/>
      </c>
      <c r="C184">
        <f>IF(B184=0,0,IF(SUMPRODUCT((ISNUMBER('Test 5 straddles 31 Mar'!$B$8:$B$17)+ISNUMBER('Test 5 straddles 31 Mar'!$C$8:$C$17)&gt;0)*(ISNUMBER('Test 5 straddles 31 Mar'!$B$8:$B$17)*('Test 5 straddles 31 Mar'!$B$8:$B$17=A184)+ISNUMBER('Test 5 straddles 31 Mar'!$C$8:$C$17)*('Test 5 straddles 31 Mar'!$C$8:$C$17=A184)&gt;0))&gt;0,0,1))</f>
        <v/>
      </c>
      <c r="D184">
        <f>SUM(B$2:B184)</f>
        <v/>
      </c>
      <c r="E184">
        <f>SUM(C$2:C184)</f>
        <v/>
      </c>
    </row>
    <row r="185">
      <c r="A185" s="9">
        <f>IF(ISNUMBER('Test 5 straddles 31 Mar'!$E$4),IF('Test 5 straddles 31 Mar'!$E$4+183&lt;='Test 5 straddles 31 Mar'!$F$4,'Test 5 straddles 31 Mar'!$E$4+183,""),"")</f>
        <v/>
      </c>
      <c r="B185">
        <f>IF(A185="",0,IF(SUMPRODUCT((ISNUMBER('Test 5 straddles 31 Mar'!$B$8:$B$17)+ISNUMBER('Test 5 straddles 31 Mar'!$C$8:$C$17)&gt;0)*(IF(ISNUMBER('Test 5 straddles 31 Mar'!$B$8:$B$17),'Test 5 straddles 31 Mar'!$B$8:$B$17,'Test 5 straddles 31 Mar'!$E$4)&lt;=A185)*(IF(ISNUMBER('Test 5 straddles 31 Mar'!$C$8:$C$17),'Test 5 straddles 31 Mar'!$C$8:$C$17,'Test 5 straddles 31 Mar'!$F$4)&gt;=A185))&gt;0,1,0))</f>
        <v/>
      </c>
      <c r="C185">
        <f>IF(B185=0,0,IF(SUMPRODUCT((ISNUMBER('Test 5 straddles 31 Mar'!$B$8:$B$17)+ISNUMBER('Test 5 straddles 31 Mar'!$C$8:$C$17)&gt;0)*(ISNUMBER('Test 5 straddles 31 Mar'!$B$8:$B$17)*('Test 5 straddles 31 Mar'!$B$8:$B$17=A185)+ISNUMBER('Test 5 straddles 31 Mar'!$C$8:$C$17)*('Test 5 straddles 31 Mar'!$C$8:$C$17=A185)&gt;0))&gt;0,0,1))</f>
        <v/>
      </c>
      <c r="D185">
        <f>SUM(B$2:B185)</f>
        <v/>
      </c>
      <c r="E185">
        <f>SUM(C$2:C185)</f>
        <v/>
      </c>
    </row>
    <row r="186">
      <c r="A186" s="9">
        <f>IF(ISNUMBER('Test 5 straddles 31 Mar'!$E$4),IF('Test 5 straddles 31 Mar'!$E$4+184&lt;='Test 5 straddles 31 Mar'!$F$4,'Test 5 straddles 31 Mar'!$E$4+184,""),"")</f>
        <v/>
      </c>
      <c r="B186">
        <f>IF(A186="",0,IF(SUMPRODUCT((ISNUMBER('Test 5 straddles 31 Mar'!$B$8:$B$17)+ISNUMBER('Test 5 straddles 31 Mar'!$C$8:$C$17)&gt;0)*(IF(ISNUMBER('Test 5 straddles 31 Mar'!$B$8:$B$17),'Test 5 straddles 31 Mar'!$B$8:$B$17,'Test 5 straddles 31 Mar'!$E$4)&lt;=A186)*(IF(ISNUMBER('Test 5 straddles 31 Mar'!$C$8:$C$17),'Test 5 straddles 31 Mar'!$C$8:$C$17,'Test 5 straddles 31 Mar'!$F$4)&gt;=A186))&gt;0,1,0))</f>
        <v/>
      </c>
      <c r="C186">
        <f>IF(B186=0,0,IF(SUMPRODUCT((ISNUMBER('Test 5 straddles 31 Mar'!$B$8:$B$17)+ISNUMBER('Test 5 straddles 31 Mar'!$C$8:$C$17)&gt;0)*(ISNUMBER('Test 5 straddles 31 Mar'!$B$8:$B$17)*('Test 5 straddles 31 Mar'!$B$8:$B$17=A186)+ISNUMBER('Test 5 straddles 31 Mar'!$C$8:$C$17)*('Test 5 straddles 31 Mar'!$C$8:$C$17=A186)&gt;0))&gt;0,0,1))</f>
        <v/>
      </c>
      <c r="D186">
        <f>SUM(B$2:B186)</f>
        <v/>
      </c>
      <c r="E186">
        <f>SUM(C$2:C186)</f>
        <v/>
      </c>
    </row>
    <row r="187">
      <c r="A187" s="9">
        <f>IF(ISNUMBER('Test 5 straddles 31 Mar'!$E$4),IF('Test 5 straddles 31 Mar'!$E$4+185&lt;='Test 5 straddles 31 Mar'!$F$4,'Test 5 straddles 31 Mar'!$E$4+185,""),"")</f>
        <v/>
      </c>
      <c r="B187">
        <f>IF(A187="",0,IF(SUMPRODUCT((ISNUMBER('Test 5 straddles 31 Mar'!$B$8:$B$17)+ISNUMBER('Test 5 straddles 31 Mar'!$C$8:$C$17)&gt;0)*(IF(ISNUMBER('Test 5 straddles 31 Mar'!$B$8:$B$17),'Test 5 straddles 31 Mar'!$B$8:$B$17,'Test 5 straddles 31 Mar'!$E$4)&lt;=A187)*(IF(ISNUMBER('Test 5 straddles 31 Mar'!$C$8:$C$17),'Test 5 straddles 31 Mar'!$C$8:$C$17,'Test 5 straddles 31 Mar'!$F$4)&gt;=A187))&gt;0,1,0))</f>
        <v/>
      </c>
      <c r="C187">
        <f>IF(B187=0,0,IF(SUMPRODUCT((ISNUMBER('Test 5 straddles 31 Mar'!$B$8:$B$17)+ISNUMBER('Test 5 straddles 31 Mar'!$C$8:$C$17)&gt;0)*(ISNUMBER('Test 5 straddles 31 Mar'!$B$8:$B$17)*('Test 5 straddles 31 Mar'!$B$8:$B$17=A187)+ISNUMBER('Test 5 straddles 31 Mar'!$C$8:$C$17)*('Test 5 straddles 31 Mar'!$C$8:$C$17=A187)&gt;0))&gt;0,0,1))</f>
        <v/>
      </c>
      <c r="D187">
        <f>SUM(B$2:B187)</f>
        <v/>
      </c>
      <c r="E187">
        <f>SUM(C$2:C187)</f>
        <v/>
      </c>
    </row>
    <row r="188">
      <c r="A188" s="9">
        <f>IF(ISNUMBER('Test 5 straddles 31 Mar'!$E$4),IF('Test 5 straddles 31 Mar'!$E$4+186&lt;='Test 5 straddles 31 Mar'!$F$4,'Test 5 straddles 31 Mar'!$E$4+186,""),"")</f>
        <v/>
      </c>
      <c r="B188">
        <f>IF(A188="",0,IF(SUMPRODUCT((ISNUMBER('Test 5 straddles 31 Mar'!$B$8:$B$17)+ISNUMBER('Test 5 straddles 31 Mar'!$C$8:$C$17)&gt;0)*(IF(ISNUMBER('Test 5 straddles 31 Mar'!$B$8:$B$17),'Test 5 straddles 31 Mar'!$B$8:$B$17,'Test 5 straddles 31 Mar'!$E$4)&lt;=A188)*(IF(ISNUMBER('Test 5 straddles 31 Mar'!$C$8:$C$17),'Test 5 straddles 31 Mar'!$C$8:$C$17,'Test 5 straddles 31 Mar'!$F$4)&gt;=A188))&gt;0,1,0))</f>
        <v/>
      </c>
      <c r="C188">
        <f>IF(B188=0,0,IF(SUMPRODUCT((ISNUMBER('Test 5 straddles 31 Mar'!$B$8:$B$17)+ISNUMBER('Test 5 straddles 31 Mar'!$C$8:$C$17)&gt;0)*(ISNUMBER('Test 5 straddles 31 Mar'!$B$8:$B$17)*('Test 5 straddles 31 Mar'!$B$8:$B$17=A188)+ISNUMBER('Test 5 straddles 31 Mar'!$C$8:$C$17)*('Test 5 straddles 31 Mar'!$C$8:$C$17=A188)&gt;0))&gt;0,0,1))</f>
        <v/>
      </c>
      <c r="D188">
        <f>SUM(B$2:B188)</f>
        <v/>
      </c>
      <c r="E188">
        <f>SUM(C$2:C188)</f>
        <v/>
      </c>
    </row>
    <row r="189">
      <c r="A189" s="9">
        <f>IF(ISNUMBER('Test 5 straddles 31 Mar'!$E$4),IF('Test 5 straddles 31 Mar'!$E$4+187&lt;='Test 5 straddles 31 Mar'!$F$4,'Test 5 straddles 31 Mar'!$E$4+187,""),"")</f>
        <v/>
      </c>
      <c r="B189">
        <f>IF(A189="",0,IF(SUMPRODUCT((ISNUMBER('Test 5 straddles 31 Mar'!$B$8:$B$17)+ISNUMBER('Test 5 straddles 31 Mar'!$C$8:$C$17)&gt;0)*(IF(ISNUMBER('Test 5 straddles 31 Mar'!$B$8:$B$17),'Test 5 straddles 31 Mar'!$B$8:$B$17,'Test 5 straddles 31 Mar'!$E$4)&lt;=A189)*(IF(ISNUMBER('Test 5 straddles 31 Mar'!$C$8:$C$17),'Test 5 straddles 31 Mar'!$C$8:$C$17,'Test 5 straddles 31 Mar'!$F$4)&gt;=A189))&gt;0,1,0))</f>
        <v/>
      </c>
      <c r="C189">
        <f>IF(B189=0,0,IF(SUMPRODUCT((ISNUMBER('Test 5 straddles 31 Mar'!$B$8:$B$17)+ISNUMBER('Test 5 straddles 31 Mar'!$C$8:$C$17)&gt;0)*(ISNUMBER('Test 5 straddles 31 Mar'!$B$8:$B$17)*('Test 5 straddles 31 Mar'!$B$8:$B$17=A189)+ISNUMBER('Test 5 straddles 31 Mar'!$C$8:$C$17)*('Test 5 straddles 31 Mar'!$C$8:$C$17=A189)&gt;0))&gt;0,0,1))</f>
        <v/>
      </c>
      <c r="D189">
        <f>SUM(B$2:B189)</f>
        <v/>
      </c>
      <c r="E189">
        <f>SUM(C$2:C189)</f>
        <v/>
      </c>
    </row>
    <row r="190">
      <c r="A190" s="9">
        <f>IF(ISNUMBER('Test 5 straddles 31 Mar'!$E$4),IF('Test 5 straddles 31 Mar'!$E$4+188&lt;='Test 5 straddles 31 Mar'!$F$4,'Test 5 straddles 31 Mar'!$E$4+188,""),"")</f>
        <v/>
      </c>
      <c r="B190">
        <f>IF(A190="",0,IF(SUMPRODUCT((ISNUMBER('Test 5 straddles 31 Mar'!$B$8:$B$17)+ISNUMBER('Test 5 straddles 31 Mar'!$C$8:$C$17)&gt;0)*(IF(ISNUMBER('Test 5 straddles 31 Mar'!$B$8:$B$17),'Test 5 straddles 31 Mar'!$B$8:$B$17,'Test 5 straddles 31 Mar'!$E$4)&lt;=A190)*(IF(ISNUMBER('Test 5 straddles 31 Mar'!$C$8:$C$17),'Test 5 straddles 31 Mar'!$C$8:$C$17,'Test 5 straddles 31 Mar'!$F$4)&gt;=A190))&gt;0,1,0))</f>
        <v/>
      </c>
      <c r="C190">
        <f>IF(B190=0,0,IF(SUMPRODUCT((ISNUMBER('Test 5 straddles 31 Mar'!$B$8:$B$17)+ISNUMBER('Test 5 straddles 31 Mar'!$C$8:$C$17)&gt;0)*(ISNUMBER('Test 5 straddles 31 Mar'!$B$8:$B$17)*('Test 5 straddles 31 Mar'!$B$8:$B$17=A190)+ISNUMBER('Test 5 straddles 31 Mar'!$C$8:$C$17)*('Test 5 straddles 31 Mar'!$C$8:$C$17=A190)&gt;0))&gt;0,0,1))</f>
        <v/>
      </c>
      <c r="D190">
        <f>SUM(B$2:B190)</f>
        <v/>
      </c>
      <c r="E190">
        <f>SUM(C$2:C190)</f>
        <v/>
      </c>
    </row>
    <row r="191">
      <c r="A191" s="9">
        <f>IF(ISNUMBER('Test 5 straddles 31 Mar'!$E$4),IF('Test 5 straddles 31 Mar'!$E$4+189&lt;='Test 5 straddles 31 Mar'!$F$4,'Test 5 straddles 31 Mar'!$E$4+189,""),"")</f>
        <v/>
      </c>
      <c r="B191">
        <f>IF(A191="",0,IF(SUMPRODUCT((ISNUMBER('Test 5 straddles 31 Mar'!$B$8:$B$17)+ISNUMBER('Test 5 straddles 31 Mar'!$C$8:$C$17)&gt;0)*(IF(ISNUMBER('Test 5 straddles 31 Mar'!$B$8:$B$17),'Test 5 straddles 31 Mar'!$B$8:$B$17,'Test 5 straddles 31 Mar'!$E$4)&lt;=A191)*(IF(ISNUMBER('Test 5 straddles 31 Mar'!$C$8:$C$17),'Test 5 straddles 31 Mar'!$C$8:$C$17,'Test 5 straddles 31 Mar'!$F$4)&gt;=A191))&gt;0,1,0))</f>
        <v/>
      </c>
      <c r="C191">
        <f>IF(B191=0,0,IF(SUMPRODUCT((ISNUMBER('Test 5 straddles 31 Mar'!$B$8:$B$17)+ISNUMBER('Test 5 straddles 31 Mar'!$C$8:$C$17)&gt;0)*(ISNUMBER('Test 5 straddles 31 Mar'!$B$8:$B$17)*('Test 5 straddles 31 Mar'!$B$8:$B$17=A191)+ISNUMBER('Test 5 straddles 31 Mar'!$C$8:$C$17)*('Test 5 straddles 31 Mar'!$C$8:$C$17=A191)&gt;0))&gt;0,0,1))</f>
        <v/>
      </c>
      <c r="D191">
        <f>SUM(B$2:B191)</f>
        <v/>
      </c>
      <c r="E191">
        <f>SUM(C$2:C191)</f>
        <v/>
      </c>
    </row>
    <row r="192">
      <c r="A192" s="9">
        <f>IF(ISNUMBER('Test 5 straddles 31 Mar'!$E$4),IF('Test 5 straddles 31 Mar'!$E$4+190&lt;='Test 5 straddles 31 Mar'!$F$4,'Test 5 straddles 31 Mar'!$E$4+190,""),"")</f>
        <v/>
      </c>
      <c r="B192">
        <f>IF(A192="",0,IF(SUMPRODUCT((ISNUMBER('Test 5 straddles 31 Mar'!$B$8:$B$17)+ISNUMBER('Test 5 straddles 31 Mar'!$C$8:$C$17)&gt;0)*(IF(ISNUMBER('Test 5 straddles 31 Mar'!$B$8:$B$17),'Test 5 straddles 31 Mar'!$B$8:$B$17,'Test 5 straddles 31 Mar'!$E$4)&lt;=A192)*(IF(ISNUMBER('Test 5 straddles 31 Mar'!$C$8:$C$17),'Test 5 straddles 31 Mar'!$C$8:$C$17,'Test 5 straddles 31 Mar'!$F$4)&gt;=A192))&gt;0,1,0))</f>
        <v/>
      </c>
      <c r="C192">
        <f>IF(B192=0,0,IF(SUMPRODUCT((ISNUMBER('Test 5 straddles 31 Mar'!$B$8:$B$17)+ISNUMBER('Test 5 straddles 31 Mar'!$C$8:$C$17)&gt;0)*(ISNUMBER('Test 5 straddles 31 Mar'!$B$8:$B$17)*('Test 5 straddles 31 Mar'!$B$8:$B$17=A192)+ISNUMBER('Test 5 straddles 31 Mar'!$C$8:$C$17)*('Test 5 straddles 31 Mar'!$C$8:$C$17=A192)&gt;0))&gt;0,0,1))</f>
        <v/>
      </c>
      <c r="D192">
        <f>SUM(B$2:B192)</f>
        <v/>
      </c>
      <c r="E192">
        <f>SUM(C$2:C192)</f>
        <v/>
      </c>
    </row>
    <row r="193">
      <c r="A193" s="9">
        <f>IF(ISNUMBER('Test 5 straddles 31 Mar'!$E$4),IF('Test 5 straddles 31 Mar'!$E$4+191&lt;='Test 5 straddles 31 Mar'!$F$4,'Test 5 straddles 31 Mar'!$E$4+191,""),"")</f>
        <v/>
      </c>
      <c r="B193">
        <f>IF(A193="",0,IF(SUMPRODUCT((ISNUMBER('Test 5 straddles 31 Mar'!$B$8:$B$17)+ISNUMBER('Test 5 straddles 31 Mar'!$C$8:$C$17)&gt;0)*(IF(ISNUMBER('Test 5 straddles 31 Mar'!$B$8:$B$17),'Test 5 straddles 31 Mar'!$B$8:$B$17,'Test 5 straddles 31 Mar'!$E$4)&lt;=A193)*(IF(ISNUMBER('Test 5 straddles 31 Mar'!$C$8:$C$17),'Test 5 straddles 31 Mar'!$C$8:$C$17,'Test 5 straddles 31 Mar'!$F$4)&gt;=A193))&gt;0,1,0))</f>
        <v/>
      </c>
      <c r="C193">
        <f>IF(B193=0,0,IF(SUMPRODUCT((ISNUMBER('Test 5 straddles 31 Mar'!$B$8:$B$17)+ISNUMBER('Test 5 straddles 31 Mar'!$C$8:$C$17)&gt;0)*(ISNUMBER('Test 5 straddles 31 Mar'!$B$8:$B$17)*('Test 5 straddles 31 Mar'!$B$8:$B$17=A193)+ISNUMBER('Test 5 straddles 31 Mar'!$C$8:$C$17)*('Test 5 straddles 31 Mar'!$C$8:$C$17=A193)&gt;0))&gt;0,0,1))</f>
        <v/>
      </c>
      <c r="D193">
        <f>SUM(B$2:B193)</f>
        <v/>
      </c>
      <c r="E193">
        <f>SUM(C$2:C193)</f>
        <v/>
      </c>
    </row>
    <row r="194">
      <c r="A194" s="9">
        <f>IF(ISNUMBER('Test 5 straddles 31 Mar'!$E$4),IF('Test 5 straddles 31 Mar'!$E$4+192&lt;='Test 5 straddles 31 Mar'!$F$4,'Test 5 straddles 31 Mar'!$E$4+192,""),"")</f>
        <v/>
      </c>
      <c r="B194">
        <f>IF(A194="",0,IF(SUMPRODUCT((ISNUMBER('Test 5 straddles 31 Mar'!$B$8:$B$17)+ISNUMBER('Test 5 straddles 31 Mar'!$C$8:$C$17)&gt;0)*(IF(ISNUMBER('Test 5 straddles 31 Mar'!$B$8:$B$17),'Test 5 straddles 31 Mar'!$B$8:$B$17,'Test 5 straddles 31 Mar'!$E$4)&lt;=A194)*(IF(ISNUMBER('Test 5 straddles 31 Mar'!$C$8:$C$17),'Test 5 straddles 31 Mar'!$C$8:$C$17,'Test 5 straddles 31 Mar'!$F$4)&gt;=A194))&gt;0,1,0))</f>
        <v/>
      </c>
      <c r="C194">
        <f>IF(B194=0,0,IF(SUMPRODUCT((ISNUMBER('Test 5 straddles 31 Mar'!$B$8:$B$17)+ISNUMBER('Test 5 straddles 31 Mar'!$C$8:$C$17)&gt;0)*(ISNUMBER('Test 5 straddles 31 Mar'!$B$8:$B$17)*('Test 5 straddles 31 Mar'!$B$8:$B$17=A194)+ISNUMBER('Test 5 straddles 31 Mar'!$C$8:$C$17)*('Test 5 straddles 31 Mar'!$C$8:$C$17=A194)&gt;0))&gt;0,0,1))</f>
        <v/>
      </c>
      <c r="D194">
        <f>SUM(B$2:B194)</f>
        <v/>
      </c>
      <c r="E194">
        <f>SUM(C$2:C194)</f>
        <v/>
      </c>
    </row>
    <row r="195">
      <c r="A195" s="9">
        <f>IF(ISNUMBER('Test 5 straddles 31 Mar'!$E$4),IF('Test 5 straddles 31 Mar'!$E$4+193&lt;='Test 5 straddles 31 Mar'!$F$4,'Test 5 straddles 31 Mar'!$E$4+193,""),"")</f>
        <v/>
      </c>
      <c r="B195">
        <f>IF(A195="",0,IF(SUMPRODUCT((ISNUMBER('Test 5 straddles 31 Mar'!$B$8:$B$17)+ISNUMBER('Test 5 straddles 31 Mar'!$C$8:$C$17)&gt;0)*(IF(ISNUMBER('Test 5 straddles 31 Mar'!$B$8:$B$17),'Test 5 straddles 31 Mar'!$B$8:$B$17,'Test 5 straddles 31 Mar'!$E$4)&lt;=A195)*(IF(ISNUMBER('Test 5 straddles 31 Mar'!$C$8:$C$17),'Test 5 straddles 31 Mar'!$C$8:$C$17,'Test 5 straddles 31 Mar'!$F$4)&gt;=A195))&gt;0,1,0))</f>
        <v/>
      </c>
      <c r="C195">
        <f>IF(B195=0,0,IF(SUMPRODUCT((ISNUMBER('Test 5 straddles 31 Mar'!$B$8:$B$17)+ISNUMBER('Test 5 straddles 31 Mar'!$C$8:$C$17)&gt;0)*(ISNUMBER('Test 5 straddles 31 Mar'!$B$8:$B$17)*('Test 5 straddles 31 Mar'!$B$8:$B$17=A195)+ISNUMBER('Test 5 straddles 31 Mar'!$C$8:$C$17)*('Test 5 straddles 31 Mar'!$C$8:$C$17=A195)&gt;0))&gt;0,0,1))</f>
        <v/>
      </c>
      <c r="D195">
        <f>SUM(B$2:B195)</f>
        <v/>
      </c>
      <c r="E195">
        <f>SUM(C$2:C195)</f>
        <v/>
      </c>
    </row>
    <row r="196">
      <c r="A196" s="9">
        <f>IF(ISNUMBER('Test 5 straddles 31 Mar'!$E$4),IF('Test 5 straddles 31 Mar'!$E$4+194&lt;='Test 5 straddles 31 Mar'!$F$4,'Test 5 straddles 31 Mar'!$E$4+194,""),"")</f>
        <v/>
      </c>
      <c r="B196">
        <f>IF(A196="",0,IF(SUMPRODUCT((ISNUMBER('Test 5 straddles 31 Mar'!$B$8:$B$17)+ISNUMBER('Test 5 straddles 31 Mar'!$C$8:$C$17)&gt;0)*(IF(ISNUMBER('Test 5 straddles 31 Mar'!$B$8:$B$17),'Test 5 straddles 31 Mar'!$B$8:$B$17,'Test 5 straddles 31 Mar'!$E$4)&lt;=A196)*(IF(ISNUMBER('Test 5 straddles 31 Mar'!$C$8:$C$17),'Test 5 straddles 31 Mar'!$C$8:$C$17,'Test 5 straddles 31 Mar'!$F$4)&gt;=A196))&gt;0,1,0))</f>
        <v/>
      </c>
      <c r="C196">
        <f>IF(B196=0,0,IF(SUMPRODUCT((ISNUMBER('Test 5 straddles 31 Mar'!$B$8:$B$17)+ISNUMBER('Test 5 straddles 31 Mar'!$C$8:$C$17)&gt;0)*(ISNUMBER('Test 5 straddles 31 Mar'!$B$8:$B$17)*('Test 5 straddles 31 Mar'!$B$8:$B$17=A196)+ISNUMBER('Test 5 straddles 31 Mar'!$C$8:$C$17)*('Test 5 straddles 31 Mar'!$C$8:$C$17=A196)&gt;0))&gt;0,0,1))</f>
        <v/>
      </c>
      <c r="D196">
        <f>SUM(B$2:B196)</f>
        <v/>
      </c>
      <c r="E196">
        <f>SUM(C$2:C196)</f>
        <v/>
      </c>
    </row>
    <row r="197">
      <c r="A197" s="9">
        <f>IF(ISNUMBER('Test 5 straddles 31 Mar'!$E$4),IF('Test 5 straddles 31 Mar'!$E$4+195&lt;='Test 5 straddles 31 Mar'!$F$4,'Test 5 straddles 31 Mar'!$E$4+195,""),"")</f>
        <v/>
      </c>
      <c r="B197">
        <f>IF(A197="",0,IF(SUMPRODUCT((ISNUMBER('Test 5 straddles 31 Mar'!$B$8:$B$17)+ISNUMBER('Test 5 straddles 31 Mar'!$C$8:$C$17)&gt;0)*(IF(ISNUMBER('Test 5 straddles 31 Mar'!$B$8:$B$17),'Test 5 straddles 31 Mar'!$B$8:$B$17,'Test 5 straddles 31 Mar'!$E$4)&lt;=A197)*(IF(ISNUMBER('Test 5 straddles 31 Mar'!$C$8:$C$17),'Test 5 straddles 31 Mar'!$C$8:$C$17,'Test 5 straddles 31 Mar'!$F$4)&gt;=A197))&gt;0,1,0))</f>
        <v/>
      </c>
      <c r="C197">
        <f>IF(B197=0,0,IF(SUMPRODUCT((ISNUMBER('Test 5 straddles 31 Mar'!$B$8:$B$17)+ISNUMBER('Test 5 straddles 31 Mar'!$C$8:$C$17)&gt;0)*(ISNUMBER('Test 5 straddles 31 Mar'!$B$8:$B$17)*('Test 5 straddles 31 Mar'!$B$8:$B$17=A197)+ISNUMBER('Test 5 straddles 31 Mar'!$C$8:$C$17)*('Test 5 straddles 31 Mar'!$C$8:$C$17=A197)&gt;0))&gt;0,0,1))</f>
        <v/>
      </c>
      <c r="D197">
        <f>SUM(B$2:B197)</f>
        <v/>
      </c>
      <c r="E197">
        <f>SUM(C$2:C197)</f>
        <v/>
      </c>
    </row>
    <row r="198">
      <c r="A198" s="9">
        <f>IF(ISNUMBER('Test 5 straddles 31 Mar'!$E$4),IF('Test 5 straddles 31 Mar'!$E$4+196&lt;='Test 5 straddles 31 Mar'!$F$4,'Test 5 straddles 31 Mar'!$E$4+196,""),"")</f>
        <v/>
      </c>
      <c r="B198">
        <f>IF(A198="",0,IF(SUMPRODUCT((ISNUMBER('Test 5 straddles 31 Mar'!$B$8:$B$17)+ISNUMBER('Test 5 straddles 31 Mar'!$C$8:$C$17)&gt;0)*(IF(ISNUMBER('Test 5 straddles 31 Mar'!$B$8:$B$17),'Test 5 straddles 31 Mar'!$B$8:$B$17,'Test 5 straddles 31 Mar'!$E$4)&lt;=A198)*(IF(ISNUMBER('Test 5 straddles 31 Mar'!$C$8:$C$17),'Test 5 straddles 31 Mar'!$C$8:$C$17,'Test 5 straddles 31 Mar'!$F$4)&gt;=A198))&gt;0,1,0))</f>
        <v/>
      </c>
      <c r="C198">
        <f>IF(B198=0,0,IF(SUMPRODUCT((ISNUMBER('Test 5 straddles 31 Mar'!$B$8:$B$17)+ISNUMBER('Test 5 straddles 31 Mar'!$C$8:$C$17)&gt;0)*(ISNUMBER('Test 5 straddles 31 Mar'!$B$8:$B$17)*('Test 5 straddles 31 Mar'!$B$8:$B$17=A198)+ISNUMBER('Test 5 straddles 31 Mar'!$C$8:$C$17)*('Test 5 straddles 31 Mar'!$C$8:$C$17=A198)&gt;0))&gt;0,0,1))</f>
        <v/>
      </c>
      <c r="D198">
        <f>SUM(B$2:B198)</f>
        <v/>
      </c>
      <c r="E198">
        <f>SUM(C$2:C198)</f>
        <v/>
      </c>
    </row>
    <row r="199">
      <c r="A199" s="9">
        <f>IF(ISNUMBER('Test 5 straddles 31 Mar'!$E$4),IF('Test 5 straddles 31 Mar'!$E$4+197&lt;='Test 5 straddles 31 Mar'!$F$4,'Test 5 straddles 31 Mar'!$E$4+197,""),"")</f>
        <v/>
      </c>
      <c r="B199">
        <f>IF(A199="",0,IF(SUMPRODUCT((ISNUMBER('Test 5 straddles 31 Mar'!$B$8:$B$17)+ISNUMBER('Test 5 straddles 31 Mar'!$C$8:$C$17)&gt;0)*(IF(ISNUMBER('Test 5 straddles 31 Mar'!$B$8:$B$17),'Test 5 straddles 31 Mar'!$B$8:$B$17,'Test 5 straddles 31 Mar'!$E$4)&lt;=A199)*(IF(ISNUMBER('Test 5 straddles 31 Mar'!$C$8:$C$17),'Test 5 straddles 31 Mar'!$C$8:$C$17,'Test 5 straddles 31 Mar'!$F$4)&gt;=A199))&gt;0,1,0))</f>
        <v/>
      </c>
      <c r="C199">
        <f>IF(B199=0,0,IF(SUMPRODUCT((ISNUMBER('Test 5 straddles 31 Mar'!$B$8:$B$17)+ISNUMBER('Test 5 straddles 31 Mar'!$C$8:$C$17)&gt;0)*(ISNUMBER('Test 5 straddles 31 Mar'!$B$8:$B$17)*('Test 5 straddles 31 Mar'!$B$8:$B$17=A199)+ISNUMBER('Test 5 straddles 31 Mar'!$C$8:$C$17)*('Test 5 straddles 31 Mar'!$C$8:$C$17=A199)&gt;0))&gt;0,0,1))</f>
        <v/>
      </c>
      <c r="D199">
        <f>SUM(B$2:B199)</f>
        <v/>
      </c>
      <c r="E199">
        <f>SUM(C$2:C199)</f>
        <v/>
      </c>
    </row>
    <row r="200">
      <c r="A200" s="9">
        <f>IF(ISNUMBER('Test 5 straddles 31 Mar'!$E$4),IF('Test 5 straddles 31 Mar'!$E$4+198&lt;='Test 5 straddles 31 Mar'!$F$4,'Test 5 straddles 31 Mar'!$E$4+198,""),"")</f>
        <v/>
      </c>
      <c r="B200">
        <f>IF(A200="",0,IF(SUMPRODUCT((ISNUMBER('Test 5 straddles 31 Mar'!$B$8:$B$17)+ISNUMBER('Test 5 straddles 31 Mar'!$C$8:$C$17)&gt;0)*(IF(ISNUMBER('Test 5 straddles 31 Mar'!$B$8:$B$17),'Test 5 straddles 31 Mar'!$B$8:$B$17,'Test 5 straddles 31 Mar'!$E$4)&lt;=A200)*(IF(ISNUMBER('Test 5 straddles 31 Mar'!$C$8:$C$17),'Test 5 straddles 31 Mar'!$C$8:$C$17,'Test 5 straddles 31 Mar'!$F$4)&gt;=A200))&gt;0,1,0))</f>
        <v/>
      </c>
      <c r="C200">
        <f>IF(B200=0,0,IF(SUMPRODUCT((ISNUMBER('Test 5 straddles 31 Mar'!$B$8:$B$17)+ISNUMBER('Test 5 straddles 31 Mar'!$C$8:$C$17)&gt;0)*(ISNUMBER('Test 5 straddles 31 Mar'!$B$8:$B$17)*('Test 5 straddles 31 Mar'!$B$8:$B$17=A200)+ISNUMBER('Test 5 straddles 31 Mar'!$C$8:$C$17)*('Test 5 straddles 31 Mar'!$C$8:$C$17=A200)&gt;0))&gt;0,0,1))</f>
        <v/>
      </c>
      <c r="D200">
        <f>SUM(B$2:B200)</f>
        <v/>
      </c>
      <c r="E200">
        <f>SUM(C$2:C200)</f>
        <v/>
      </c>
    </row>
    <row r="201">
      <c r="A201" s="9">
        <f>IF(ISNUMBER('Test 5 straddles 31 Mar'!$E$4),IF('Test 5 straddles 31 Mar'!$E$4+199&lt;='Test 5 straddles 31 Mar'!$F$4,'Test 5 straddles 31 Mar'!$E$4+199,""),"")</f>
        <v/>
      </c>
      <c r="B201">
        <f>IF(A201="",0,IF(SUMPRODUCT((ISNUMBER('Test 5 straddles 31 Mar'!$B$8:$B$17)+ISNUMBER('Test 5 straddles 31 Mar'!$C$8:$C$17)&gt;0)*(IF(ISNUMBER('Test 5 straddles 31 Mar'!$B$8:$B$17),'Test 5 straddles 31 Mar'!$B$8:$B$17,'Test 5 straddles 31 Mar'!$E$4)&lt;=A201)*(IF(ISNUMBER('Test 5 straddles 31 Mar'!$C$8:$C$17),'Test 5 straddles 31 Mar'!$C$8:$C$17,'Test 5 straddles 31 Mar'!$F$4)&gt;=A201))&gt;0,1,0))</f>
        <v/>
      </c>
      <c r="C201">
        <f>IF(B201=0,0,IF(SUMPRODUCT((ISNUMBER('Test 5 straddles 31 Mar'!$B$8:$B$17)+ISNUMBER('Test 5 straddles 31 Mar'!$C$8:$C$17)&gt;0)*(ISNUMBER('Test 5 straddles 31 Mar'!$B$8:$B$17)*('Test 5 straddles 31 Mar'!$B$8:$B$17=A201)+ISNUMBER('Test 5 straddles 31 Mar'!$C$8:$C$17)*('Test 5 straddles 31 Mar'!$C$8:$C$17=A201)&gt;0))&gt;0,0,1))</f>
        <v/>
      </c>
      <c r="D201">
        <f>SUM(B$2:B201)</f>
        <v/>
      </c>
      <c r="E201">
        <f>SUM(C$2:C201)</f>
        <v/>
      </c>
    </row>
    <row r="202">
      <c r="A202" s="9">
        <f>IF(ISNUMBER('Test 5 straddles 31 Mar'!$E$4),IF('Test 5 straddles 31 Mar'!$E$4+200&lt;='Test 5 straddles 31 Mar'!$F$4,'Test 5 straddles 31 Mar'!$E$4+200,""),"")</f>
        <v/>
      </c>
      <c r="B202">
        <f>IF(A202="",0,IF(SUMPRODUCT((ISNUMBER('Test 5 straddles 31 Mar'!$B$8:$B$17)+ISNUMBER('Test 5 straddles 31 Mar'!$C$8:$C$17)&gt;0)*(IF(ISNUMBER('Test 5 straddles 31 Mar'!$B$8:$B$17),'Test 5 straddles 31 Mar'!$B$8:$B$17,'Test 5 straddles 31 Mar'!$E$4)&lt;=A202)*(IF(ISNUMBER('Test 5 straddles 31 Mar'!$C$8:$C$17),'Test 5 straddles 31 Mar'!$C$8:$C$17,'Test 5 straddles 31 Mar'!$F$4)&gt;=A202))&gt;0,1,0))</f>
        <v/>
      </c>
      <c r="C202">
        <f>IF(B202=0,0,IF(SUMPRODUCT((ISNUMBER('Test 5 straddles 31 Mar'!$B$8:$B$17)+ISNUMBER('Test 5 straddles 31 Mar'!$C$8:$C$17)&gt;0)*(ISNUMBER('Test 5 straddles 31 Mar'!$B$8:$B$17)*('Test 5 straddles 31 Mar'!$B$8:$B$17=A202)+ISNUMBER('Test 5 straddles 31 Mar'!$C$8:$C$17)*('Test 5 straddles 31 Mar'!$C$8:$C$17=A202)&gt;0))&gt;0,0,1))</f>
        <v/>
      </c>
      <c r="D202">
        <f>SUM(B$2:B202)</f>
        <v/>
      </c>
      <c r="E202">
        <f>SUM(C$2:C202)</f>
        <v/>
      </c>
    </row>
    <row r="203">
      <c r="A203" s="9">
        <f>IF(ISNUMBER('Test 5 straddles 31 Mar'!$E$4),IF('Test 5 straddles 31 Mar'!$E$4+201&lt;='Test 5 straddles 31 Mar'!$F$4,'Test 5 straddles 31 Mar'!$E$4+201,""),"")</f>
        <v/>
      </c>
      <c r="B203">
        <f>IF(A203="",0,IF(SUMPRODUCT((ISNUMBER('Test 5 straddles 31 Mar'!$B$8:$B$17)+ISNUMBER('Test 5 straddles 31 Mar'!$C$8:$C$17)&gt;0)*(IF(ISNUMBER('Test 5 straddles 31 Mar'!$B$8:$B$17),'Test 5 straddles 31 Mar'!$B$8:$B$17,'Test 5 straddles 31 Mar'!$E$4)&lt;=A203)*(IF(ISNUMBER('Test 5 straddles 31 Mar'!$C$8:$C$17),'Test 5 straddles 31 Mar'!$C$8:$C$17,'Test 5 straddles 31 Mar'!$F$4)&gt;=A203))&gt;0,1,0))</f>
        <v/>
      </c>
      <c r="C203">
        <f>IF(B203=0,0,IF(SUMPRODUCT((ISNUMBER('Test 5 straddles 31 Mar'!$B$8:$B$17)+ISNUMBER('Test 5 straddles 31 Mar'!$C$8:$C$17)&gt;0)*(ISNUMBER('Test 5 straddles 31 Mar'!$B$8:$B$17)*('Test 5 straddles 31 Mar'!$B$8:$B$17=A203)+ISNUMBER('Test 5 straddles 31 Mar'!$C$8:$C$17)*('Test 5 straddles 31 Mar'!$C$8:$C$17=A203)&gt;0))&gt;0,0,1))</f>
        <v/>
      </c>
      <c r="D203">
        <f>SUM(B$2:B203)</f>
        <v/>
      </c>
      <c r="E203">
        <f>SUM(C$2:C203)</f>
        <v/>
      </c>
    </row>
    <row r="204">
      <c r="A204" s="9">
        <f>IF(ISNUMBER('Test 5 straddles 31 Mar'!$E$4),IF('Test 5 straddles 31 Mar'!$E$4+202&lt;='Test 5 straddles 31 Mar'!$F$4,'Test 5 straddles 31 Mar'!$E$4+202,""),"")</f>
        <v/>
      </c>
      <c r="B204">
        <f>IF(A204="",0,IF(SUMPRODUCT((ISNUMBER('Test 5 straddles 31 Mar'!$B$8:$B$17)+ISNUMBER('Test 5 straddles 31 Mar'!$C$8:$C$17)&gt;0)*(IF(ISNUMBER('Test 5 straddles 31 Mar'!$B$8:$B$17),'Test 5 straddles 31 Mar'!$B$8:$B$17,'Test 5 straddles 31 Mar'!$E$4)&lt;=A204)*(IF(ISNUMBER('Test 5 straddles 31 Mar'!$C$8:$C$17),'Test 5 straddles 31 Mar'!$C$8:$C$17,'Test 5 straddles 31 Mar'!$F$4)&gt;=A204))&gt;0,1,0))</f>
        <v/>
      </c>
      <c r="C204">
        <f>IF(B204=0,0,IF(SUMPRODUCT((ISNUMBER('Test 5 straddles 31 Mar'!$B$8:$B$17)+ISNUMBER('Test 5 straddles 31 Mar'!$C$8:$C$17)&gt;0)*(ISNUMBER('Test 5 straddles 31 Mar'!$B$8:$B$17)*('Test 5 straddles 31 Mar'!$B$8:$B$17=A204)+ISNUMBER('Test 5 straddles 31 Mar'!$C$8:$C$17)*('Test 5 straddles 31 Mar'!$C$8:$C$17=A204)&gt;0))&gt;0,0,1))</f>
        <v/>
      </c>
      <c r="D204">
        <f>SUM(B$2:B204)</f>
        <v/>
      </c>
      <c r="E204">
        <f>SUM(C$2:C204)</f>
        <v/>
      </c>
    </row>
    <row r="205">
      <c r="A205" s="9">
        <f>IF(ISNUMBER('Test 5 straddles 31 Mar'!$E$4),IF('Test 5 straddles 31 Mar'!$E$4+203&lt;='Test 5 straddles 31 Mar'!$F$4,'Test 5 straddles 31 Mar'!$E$4+203,""),"")</f>
        <v/>
      </c>
      <c r="B205">
        <f>IF(A205="",0,IF(SUMPRODUCT((ISNUMBER('Test 5 straddles 31 Mar'!$B$8:$B$17)+ISNUMBER('Test 5 straddles 31 Mar'!$C$8:$C$17)&gt;0)*(IF(ISNUMBER('Test 5 straddles 31 Mar'!$B$8:$B$17),'Test 5 straddles 31 Mar'!$B$8:$B$17,'Test 5 straddles 31 Mar'!$E$4)&lt;=A205)*(IF(ISNUMBER('Test 5 straddles 31 Mar'!$C$8:$C$17),'Test 5 straddles 31 Mar'!$C$8:$C$17,'Test 5 straddles 31 Mar'!$F$4)&gt;=A205))&gt;0,1,0))</f>
        <v/>
      </c>
      <c r="C205">
        <f>IF(B205=0,0,IF(SUMPRODUCT((ISNUMBER('Test 5 straddles 31 Mar'!$B$8:$B$17)+ISNUMBER('Test 5 straddles 31 Mar'!$C$8:$C$17)&gt;0)*(ISNUMBER('Test 5 straddles 31 Mar'!$B$8:$B$17)*('Test 5 straddles 31 Mar'!$B$8:$B$17=A205)+ISNUMBER('Test 5 straddles 31 Mar'!$C$8:$C$17)*('Test 5 straddles 31 Mar'!$C$8:$C$17=A205)&gt;0))&gt;0,0,1))</f>
        <v/>
      </c>
      <c r="D205">
        <f>SUM(B$2:B205)</f>
        <v/>
      </c>
      <c r="E205">
        <f>SUM(C$2:C205)</f>
        <v/>
      </c>
    </row>
    <row r="206">
      <c r="A206" s="9">
        <f>IF(ISNUMBER('Test 5 straddles 31 Mar'!$E$4),IF('Test 5 straddles 31 Mar'!$E$4+204&lt;='Test 5 straddles 31 Mar'!$F$4,'Test 5 straddles 31 Mar'!$E$4+204,""),"")</f>
        <v/>
      </c>
      <c r="B206">
        <f>IF(A206="",0,IF(SUMPRODUCT((ISNUMBER('Test 5 straddles 31 Mar'!$B$8:$B$17)+ISNUMBER('Test 5 straddles 31 Mar'!$C$8:$C$17)&gt;0)*(IF(ISNUMBER('Test 5 straddles 31 Mar'!$B$8:$B$17),'Test 5 straddles 31 Mar'!$B$8:$B$17,'Test 5 straddles 31 Mar'!$E$4)&lt;=A206)*(IF(ISNUMBER('Test 5 straddles 31 Mar'!$C$8:$C$17),'Test 5 straddles 31 Mar'!$C$8:$C$17,'Test 5 straddles 31 Mar'!$F$4)&gt;=A206))&gt;0,1,0))</f>
        <v/>
      </c>
      <c r="C206">
        <f>IF(B206=0,0,IF(SUMPRODUCT((ISNUMBER('Test 5 straddles 31 Mar'!$B$8:$B$17)+ISNUMBER('Test 5 straddles 31 Mar'!$C$8:$C$17)&gt;0)*(ISNUMBER('Test 5 straddles 31 Mar'!$B$8:$B$17)*('Test 5 straddles 31 Mar'!$B$8:$B$17=A206)+ISNUMBER('Test 5 straddles 31 Mar'!$C$8:$C$17)*('Test 5 straddles 31 Mar'!$C$8:$C$17=A206)&gt;0))&gt;0,0,1))</f>
        <v/>
      </c>
      <c r="D206">
        <f>SUM(B$2:B206)</f>
        <v/>
      </c>
      <c r="E206">
        <f>SUM(C$2:C206)</f>
        <v/>
      </c>
    </row>
    <row r="207">
      <c r="A207" s="9">
        <f>IF(ISNUMBER('Test 5 straddles 31 Mar'!$E$4),IF('Test 5 straddles 31 Mar'!$E$4+205&lt;='Test 5 straddles 31 Mar'!$F$4,'Test 5 straddles 31 Mar'!$E$4+205,""),"")</f>
        <v/>
      </c>
      <c r="B207">
        <f>IF(A207="",0,IF(SUMPRODUCT((ISNUMBER('Test 5 straddles 31 Mar'!$B$8:$B$17)+ISNUMBER('Test 5 straddles 31 Mar'!$C$8:$C$17)&gt;0)*(IF(ISNUMBER('Test 5 straddles 31 Mar'!$B$8:$B$17),'Test 5 straddles 31 Mar'!$B$8:$B$17,'Test 5 straddles 31 Mar'!$E$4)&lt;=A207)*(IF(ISNUMBER('Test 5 straddles 31 Mar'!$C$8:$C$17),'Test 5 straddles 31 Mar'!$C$8:$C$17,'Test 5 straddles 31 Mar'!$F$4)&gt;=A207))&gt;0,1,0))</f>
        <v/>
      </c>
      <c r="C207">
        <f>IF(B207=0,0,IF(SUMPRODUCT((ISNUMBER('Test 5 straddles 31 Mar'!$B$8:$B$17)+ISNUMBER('Test 5 straddles 31 Mar'!$C$8:$C$17)&gt;0)*(ISNUMBER('Test 5 straddles 31 Mar'!$B$8:$B$17)*('Test 5 straddles 31 Mar'!$B$8:$B$17=A207)+ISNUMBER('Test 5 straddles 31 Mar'!$C$8:$C$17)*('Test 5 straddles 31 Mar'!$C$8:$C$17=A207)&gt;0))&gt;0,0,1))</f>
        <v/>
      </c>
      <c r="D207">
        <f>SUM(B$2:B207)</f>
        <v/>
      </c>
      <c r="E207">
        <f>SUM(C$2:C207)</f>
        <v/>
      </c>
    </row>
    <row r="208">
      <c r="A208" s="9">
        <f>IF(ISNUMBER('Test 5 straddles 31 Mar'!$E$4),IF('Test 5 straddles 31 Mar'!$E$4+206&lt;='Test 5 straddles 31 Mar'!$F$4,'Test 5 straddles 31 Mar'!$E$4+206,""),"")</f>
        <v/>
      </c>
      <c r="B208">
        <f>IF(A208="",0,IF(SUMPRODUCT((ISNUMBER('Test 5 straddles 31 Mar'!$B$8:$B$17)+ISNUMBER('Test 5 straddles 31 Mar'!$C$8:$C$17)&gt;0)*(IF(ISNUMBER('Test 5 straddles 31 Mar'!$B$8:$B$17),'Test 5 straddles 31 Mar'!$B$8:$B$17,'Test 5 straddles 31 Mar'!$E$4)&lt;=A208)*(IF(ISNUMBER('Test 5 straddles 31 Mar'!$C$8:$C$17),'Test 5 straddles 31 Mar'!$C$8:$C$17,'Test 5 straddles 31 Mar'!$F$4)&gt;=A208))&gt;0,1,0))</f>
        <v/>
      </c>
      <c r="C208">
        <f>IF(B208=0,0,IF(SUMPRODUCT((ISNUMBER('Test 5 straddles 31 Mar'!$B$8:$B$17)+ISNUMBER('Test 5 straddles 31 Mar'!$C$8:$C$17)&gt;0)*(ISNUMBER('Test 5 straddles 31 Mar'!$B$8:$B$17)*('Test 5 straddles 31 Mar'!$B$8:$B$17=A208)+ISNUMBER('Test 5 straddles 31 Mar'!$C$8:$C$17)*('Test 5 straddles 31 Mar'!$C$8:$C$17=A208)&gt;0))&gt;0,0,1))</f>
        <v/>
      </c>
      <c r="D208">
        <f>SUM(B$2:B208)</f>
        <v/>
      </c>
      <c r="E208">
        <f>SUM(C$2:C208)</f>
        <v/>
      </c>
    </row>
    <row r="209">
      <c r="A209" s="9">
        <f>IF(ISNUMBER('Test 5 straddles 31 Mar'!$E$4),IF('Test 5 straddles 31 Mar'!$E$4+207&lt;='Test 5 straddles 31 Mar'!$F$4,'Test 5 straddles 31 Mar'!$E$4+207,""),"")</f>
        <v/>
      </c>
      <c r="B209">
        <f>IF(A209="",0,IF(SUMPRODUCT((ISNUMBER('Test 5 straddles 31 Mar'!$B$8:$B$17)+ISNUMBER('Test 5 straddles 31 Mar'!$C$8:$C$17)&gt;0)*(IF(ISNUMBER('Test 5 straddles 31 Mar'!$B$8:$B$17),'Test 5 straddles 31 Mar'!$B$8:$B$17,'Test 5 straddles 31 Mar'!$E$4)&lt;=A209)*(IF(ISNUMBER('Test 5 straddles 31 Mar'!$C$8:$C$17),'Test 5 straddles 31 Mar'!$C$8:$C$17,'Test 5 straddles 31 Mar'!$F$4)&gt;=A209))&gt;0,1,0))</f>
        <v/>
      </c>
      <c r="C209">
        <f>IF(B209=0,0,IF(SUMPRODUCT((ISNUMBER('Test 5 straddles 31 Mar'!$B$8:$B$17)+ISNUMBER('Test 5 straddles 31 Mar'!$C$8:$C$17)&gt;0)*(ISNUMBER('Test 5 straddles 31 Mar'!$B$8:$B$17)*('Test 5 straddles 31 Mar'!$B$8:$B$17=A209)+ISNUMBER('Test 5 straddles 31 Mar'!$C$8:$C$17)*('Test 5 straddles 31 Mar'!$C$8:$C$17=A209)&gt;0))&gt;0,0,1))</f>
        <v/>
      </c>
      <c r="D209">
        <f>SUM(B$2:B209)</f>
        <v/>
      </c>
      <c r="E209">
        <f>SUM(C$2:C209)</f>
        <v/>
      </c>
    </row>
    <row r="210">
      <c r="A210" s="9">
        <f>IF(ISNUMBER('Test 5 straddles 31 Mar'!$E$4),IF('Test 5 straddles 31 Mar'!$E$4+208&lt;='Test 5 straddles 31 Mar'!$F$4,'Test 5 straddles 31 Mar'!$E$4+208,""),"")</f>
        <v/>
      </c>
      <c r="B210">
        <f>IF(A210="",0,IF(SUMPRODUCT((ISNUMBER('Test 5 straddles 31 Mar'!$B$8:$B$17)+ISNUMBER('Test 5 straddles 31 Mar'!$C$8:$C$17)&gt;0)*(IF(ISNUMBER('Test 5 straddles 31 Mar'!$B$8:$B$17),'Test 5 straddles 31 Mar'!$B$8:$B$17,'Test 5 straddles 31 Mar'!$E$4)&lt;=A210)*(IF(ISNUMBER('Test 5 straddles 31 Mar'!$C$8:$C$17),'Test 5 straddles 31 Mar'!$C$8:$C$17,'Test 5 straddles 31 Mar'!$F$4)&gt;=A210))&gt;0,1,0))</f>
        <v/>
      </c>
      <c r="C210">
        <f>IF(B210=0,0,IF(SUMPRODUCT((ISNUMBER('Test 5 straddles 31 Mar'!$B$8:$B$17)+ISNUMBER('Test 5 straddles 31 Mar'!$C$8:$C$17)&gt;0)*(ISNUMBER('Test 5 straddles 31 Mar'!$B$8:$B$17)*('Test 5 straddles 31 Mar'!$B$8:$B$17=A210)+ISNUMBER('Test 5 straddles 31 Mar'!$C$8:$C$17)*('Test 5 straddles 31 Mar'!$C$8:$C$17=A210)&gt;0))&gt;0,0,1))</f>
        <v/>
      </c>
      <c r="D210">
        <f>SUM(B$2:B210)</f>
        <v/>
      </c>
      <c r="E210">
        <f>SUM(C$2:C210)</f>
        <v/>
      </c>
    </row>
    <row r="211">
      <c r="A211" s="9">
        <f>IF(ISNUMBER('Test 5 straddles 31 Mar'!$E$4),IF('Test 5 straddles 31 Mar'!$E$4+209&lt;='Test 5 straddles 31 Mar'!$F$4,'Test 5 straddles 31 Mar'!$E$4+209,""),"")</f>
        <v/>
      </c>
      <c r="B211">
        <f>IF(A211="",0,IF(SUMPRODUCT((ISNUMBER('Test 5 straddles 31 Mar'!$B$8:$B$17)+ISNUMBER('Test 5 straddles 31 Mar'!$C$8:$C$17)&gt;0)*(IF(ISNUMBER('Test 5 straddles 31 Mar'!$B$8:$B$17),'Test 5 straddles 31 Mar'!$B$8:$B$17,'Test 5 straddles 31 Mar'!$E$4)&lt;=A211)*(IF(ISNUMBER('Test 5 straddles 31 Mar'!$C$8:$C$17),'Test 5 straddles 31 Mar'!$C$8:$C$17,'Test 5 straddles 31 Mar'!$F$4)&gt;=A211))&gt;0,1,0))</f>
        <v/>
      </c>
      <c r="C211">
        <f>IF(B211=0,0,IF(SUMPRODUCT((ISNUMBER('Test 5 straddles 31 Mar'!$B$8:$B$17)+ISNUMBER('Test 5 straddles 31 Mar'!$C$8:$C$17)&gt;0)*(ISNUMBER('Test 5 straddles 31 Mar'!$B$8:$B$17)*('Test 5 straddles 31 Mar'!$B$8:$B$17=A211)+ISNUMBER('Test 5 straddles 31 Mar'!$C$8:$C$17)*('Test 5 straddles 31 Mar'!$C$8:$C$17=A211)&gt;0))&gt;0,0,1))</f>
        <v/>
      </c>
      <c r="D211">
        <f>SUM(B$2:B211)</f>
        <v/>
      </c>
      <c r="E211">
        <f>SUM(C$2:C211)</f>
        <v/>
      </c>
    </row>
    <row r="212">
      <c r="A212" s="9">
        <f>IF(ISNUMBER('Test 5 straddles 31 Mar'!$E$4),IF('Test 5 straddles 31 Mar'!$E$4+210&lt;='Test 5 straddles 31 Mar'!$F$4,'Test 5 straddles 31 Mar'!$E$4+210,""),"")</f>
        <v/>
      </c>
      <c r="B212">
        <f>IF(A212="",0,IF(SUMPRODUCT((ISNUMBER('Test 5 straddles 31 Mar'!$B$8:$B$17)+ISNUMBER('Test 5 straddles 31 Mar'!$C$8:$C$17)&gt;0)*(IF(ISNUMBER('Test 5 straddles 31 Mar'!$B$8:$B$17),'Test 5 straddles 31 Mar'!$B$8:$B$17,'Test 5 straddles 31 Mar'!$E$4)&lt;=A212)*(IF(ISNUMBER('Test 5 straddles 31 Mar'!$C$8:$C$17),'Test 5 straddles 31 Mar'!$C$8:$C$17,'Test 5 straddles 31 Mar'!$F$4)&gt;=A212))&gt;0,1,0))</f>
        <v/>
      </c>
      <c r="C212">
        <f>IF(B212=0,0,IF(SUMPRODUCT((ISNUMBER('Test 5 straddles 31 Mar'!$B$8:$B$17)+ISNUMBER('Test 5 straddles 31 Mar'!$C$8:$C$17)&gt;0)*(ISNUMBER('Test 5 straddles 31 Mar'!$B$8:$B$17)*('Test 5 straddles 31 Mar'!$B$8:$B$17=A212)+ISNUMBER('Test 5 straddles 31 Mar'!$C$8:$C$17)*('Test 5 straddles 31 Mar'!$C$8:$C$17=A212)&gt;0))&gt;0,0,1))</f>
        <v/>
      </c>
      <c r="D212">
        <f>SUM(B$2:B212)</f>
        <v/>
      </c>
      <c r="E212">
        <f>SUM(C$2:C212)</f>
        <v/>
      </c>
    </row>
    <row r="213">
      <c r="A213" s="9">
        <f>IF(ISNUMBER('Test 5 straddles 31 Mar'!$E$4),IF('Test 5 straddles 31 Mar'!$E$4+211&lt;='Test 5 straddles 31 Mar'!$F$4,'Test 5 straddles 31 Mar'!$E$4+211,""),"")</f>
        <v/>
      </c>
      <c r="B213">
        <f>IF(A213="",0,IF(SUMPRODUCT((ISNUMBER('Test 5 straddles 31 Mar'!$B$8:$B$17)+ISNUMBER('Test 5 straddles 31 Mar'!$C$8:$C$17)&gt;0)*(IF(ISNUMBER('Test 5 straddles 31 Mar'!$B$8:$B$17),'Test 5 straddles 31 Mar'!$B$8:$B$17,'Test 5 straddles 31 Mar'!$E$4)&lt;=A213)*(IF(ISNUMBER('Test 5 straddles 31 Mar'!$C$8:$C$17),'Test 5 straddles 31 Mar'!$C$8:$C$17,'Test 5 straddles 31 Mar'!$F$4)&gt;=A213))&gt;0,1,0))</f>
        <v/>
      </c>
      <c r="C213">
        <f>IF(B213=0,0,IF(SUMPRODUCT((ISNUMBER('Test 5 straddles 31 Mar'!$B$8:$B$17)+ISNUMBER('Test 5 straddles 31 Mar'!$C$8:$C$17)&gt;0)*(ISNUMBER('Test 5 straddles 31 Mar'!$B$8:$B$17)*('Test 5 straddles 31 Mar'!$B$8:$B$17=A213)+ISNUMBER('Test 5 straddles 31 Mar'!$C$8:$C$17)*('Test 5 straddles 31 Mar'!$C$8:$C$17=A213)&gt;0))&gt;0,0,1))</f>
        <v/>
      </c>
      <c r="D213">
        <f>SUM(B$2:B213)</f>
        <v/>
      </c>
      <c r="E213">
        <f>SUM(C$2:C213)</f>
        <v/>
      </c>
    </row>
    <row r="214">
      <c r="A214" s="9">
        <f>IF(ISNUMBER('Test 5 straddles 31 Mar'!$E$4),IF('Test 5 straddles 31 Mar'!$E$4+212&lt;='Test 5 straddles 31 Mar'!$F$4,'Test 5 straddles 31 Mar'!$E$4+212,""),"")</f>
        <v/>
      </c>
      <c r="B214">
        <f>IF(A214="",0,IF(SUMPRODUCT((ISNUMBER('Test 5 straddles 31 Mar'!$B$8:$B$17)+ISNUMBER('Test 5 straddles 31 Mar'!$C$8:$C$17)&gt;0)*(IF(ISNUMBER('Test 5 straddles 31 Mar'!$B$8:$B$17),'Test 5 straddles 31 Mar'!$B$8:$B$17,'Test 5 straddles 31 Mar'!$E$4)&lt;=A214)*(IF(ISNUMBER('Test 5 straddles 31 Mar'!$C$8:$C$17),'Test 5 straddles 31 Mar'!$C$8:$C$17,'Test 5 straddles 31 Mar'!$F$4)&gt;=A214))&gt;0,1,0))</f>
        <v/>
      </c>
      <c r="C214">
        <f>IF(B214=0,0,IF(SUMPRODUCT((ISNUMBER('Test 5 straddles 31 Mar'!$B$8:$B$17)+ISNUMBER('Test 5 straddles 31 Mar'!$C$8:$C$17)&gt;0)*(ISNUMBER('Test 5 straddles 31 Mar'!$B$8:$B$17)*('Test 5 straddles 31 Mar'!$B$8:$B$17=A214)+ISNUMBER('Test 5 straddles 31 Mar'!$C$8:$C$17)*('Test 5 straddles 31 Mar'!$C$8:$C$17=A214)&gt;0))&gt;0,0,1))</f>
        <v/>
      </c>
      <c r="D214">
        <f>SUM(B$2:B214)</f>
        <v/>
      </c>
      <c r="E214">
        <f>SUM(C$2:C214)</f>
        <v/>
      </c>
    </row>
    <row r="215">
      <c r="A215" s="9">
        <f>IF(ISNUMBER('Test 5 straddles 31 Mar'!$E$4),IF('Test 5 straddles 31 Mar'!$E$4+213&lt;='Test 5 straddles 31 Mar'!$F$4,'Test 5 straddles 31 Mar'!$E$4+213,""),"")</f>
        <v/>
      </c>
      <c r="B215">
        <f>IF(A215="",0,IF(SUMPRODUCT((ISNUMBER('Test 5 straddles 31 Mar'!$B$8:$B$17)+ISNUMBER('Test 5 straddles 31 Mar'!$C$8:$C$17)&gt;0)*(IF(ISNUMBER('Test 5 straddles 31 Mar'!$B$8:$B$17),'Test 5 straddles 31 Mar'!$B$8:$B$17,'Test 5 straddles 31 Mar'!$E$4)&lt;=A215)*(IF(ISNUMBER('Test 5 straddles 31 Mar'!$C$8:$C$17),'Test 5 straddles 31 Mar'!$C$8:$C$17,'Test 5 straddles 31 Mar'!$F$4)&gt;=A215))&gt;0,1,0))</f>
        <v/>
      </c>
      <c r="C215">
        <f>IF(B215=0,0,IF(SUMPRODUCT((ISNUMBER('Test 5 straddles 31 Mar'!$B$8:$B$17)+ISNUMBER('Test 5 straddles 31 Mar'!$C$8:$C$17)&gt;0)*(ISNUMBER('Test 5 straddles 31 Mar'!$B$8:$B$17)*('Test 5 straddles 31 Mar'!$B$8:$B$17=A215)+ISNUMBER('Test 5 straddles 31 Mar'!$C$8:$C$17)*('Test 5 straddles 31 Mar'!$C$8:$C$17=A215)&gt;0))&gt;0,0,1))</f>
        <v/>
      </c>
      <c r="D215">
        <f>SUM(B$2:B215)</f>
        <v/>
      </c>
      <c r="E215">
        <f>SUM(C$2:C215)</f>
        <v/>
      </c>
    </row>
    <row r="216">
      <c r="A216" s="9">
        <f>IF(ISNUMBER('Test 5 straddles 31 Mar'!$E$4),IF('Test 5 straddles 31 Mar'!$E$4+214&lt;='Test 5 straddles 31 Mar'!$F$4,'Test 5 straddles 31 Mar'!$E$4+214,""),"")</f>
        <v/>
      </c>
      <c r="B216">
        <f>IF(A216="",0,IF(SUMPRODUCT((ISNUMBER('Test 5 straddles 31 Mar'!$B$8:$B$17)+ISNUMBER('Test 5 straddles 31 Mar'!$C$8:$C$17)&gt;0)*(IF(ISNUMBER('Test 5 straddles 31 Mar'!$B$8:$B$17),'Test 5 straddles 31 Mar'!$B$8:$B$17,'Test 5 straddles 31 Mar'!$E$4)&lt;=A216)*(IF(ISNUMBER('Test 5 straddles 31 Mar'!$C$8:$C$17),'Test 5 straddles 31 Mar'!$C$8:$C$17,'Test 5 straddles 31 Mar'!$F$4)&gt;=A216))&gt;0,1,0))</f>
        <v/>
      </c>
      <c r="C216">
        <f>IF(B216=0,0,IF(SUMPRODUCT((ISNUMBER('Test 5 straddles 31 Mar'!$B$8:$B$17)+ISNUMBER('Test 5 straddles 31 Mar'!$C$8:$C$17)&gt;0)*(ISNUMBER('Test 5 straddles 31 Mar'!$B$8:$B$17)*('Test 5 straddles 31 Mar'!$B$8:$B$17=A216)+ISNUMBER('Test 5 straddles 31 Mar'!$C$8:$C$17)*('Test 5 straddles 31 Mar'!$C$8:$C$17=A216)&gt;0))&gt;0,0,1))</f>
        <v/>
      </c>
      <c r="D216">
        <f>SUM(B$2:B216)</f>
        <v/>
      </c>
      <c r="E216">
        <f>SUM(C$2:C216)</f>
        <v/>
      </c>
    </row>
    <row r="217">
      <c r="A217" s="9">
        <f>IF(ISNUMBER('Test 5 straddles 31 Mar'!$E$4),IF('Test 5 straddles 31 Mar'!$E$4+215&lt;='Test 5 straddles 31 Mar'!$F$4,'Test 5 straddles 31 Mar'!$E$4+215,""),"")</f>
        <v/>
      </c>
      <c r="B217">
        <f>IF(A217="",0,IF(SUMPRODUCT((ISNUMBER('Test 5 straddles 31 Mar'!$B$8:$B$17)+ISNUMBER('Test 5 straddles 31 Mar'!$C$8:$C$17)&gt;0)*(IF(ISNUMBER('Test 5 straddles 31 Mar'!$B$8:$B$17),'Test 5 straddles 31 Mar'!$B$8:$B$17,'Test 5 straddles 31 Mar'!$E$4)&lt;=A217)*(IF(ISNUMBER('Test 5 straddles 31 Mar'!$C$8:$C$17),'Test 5 straddles 31 Mar'!$C$8:$C$17,'Test 5 straddles 31 Mar'!$F$4)&gt;=A217))&gt;0,1,0))</f>
        <v/>
      </c>
      <c r="C217">
        <f>IF(B217=0,0,IF(SUMPRODUCT((ISNUMBER('Test 5 straddles 31 Mar'!$B$8:$B$17)+ISNUMBER('Test 5 straddles 31 Mar'!$C$8:$C$17)&gt;0)*(ISNUMBER('Test 5 straddles 31 Mar'!$B$8:$B$17)*('Test 5 straddles 31 Mar'!$B$8:$B$17=A217)+ISNUMBER('Test 5 straddles 31 Mar'!$C$8:$C$17)*('Test 5 straddles 31 Mar'!$C$8:$C$17=A217)&gt;0))&gt;0,0,1))</f>
        <v/>
      </c>
      <c r="D217">
        <f>SUM(B$2:B217)</f>
        <v/>
      </c>
      <c r="E217">
        <f>SUM(C$2:C217)</f>
        <v/>
      </c>
    </row>
    <row r="218">
      <c r="A218" s="9">
        <f>IF(ISNUMBER('Test 5 straddles 31 Mar'!$E$4),IF('Test 5 straddles 31 Mar'!$E$4+216&lt;='Test 5 straddles 31 Mar'!$F$4,'Test 5 straddles 31 Mar'!$E$4+216,""),"")</f>
        <v/>
      </c>
      <c r="B218">
        <f>IF(A218="",0,IF(SUMPRODUCT((ISNUMBER('Test 5 straddles 31 Mar'!$B$8:$B$17)+ISNUMBER('Test 5 straddles 31 Mar'!$C$8:$C$17)&gt;0)*(IF(ISNUMBER('Test 5 straddles 31 Mar'!$B$8:$B$17),'Test 5 straddles 31 Mar'!$B$8:$B$17,'Test 5 straddles 31 Mar'!$E$4)&lt;=A218)*(IF(ISNUMBER('Test 5 straddles 31 Mar'!$C$8:$C$17),'Test 5 straddles 31 Mar'!$C$8:$C$17,'Test 5 straddles 31 Mar'!$F$4)&gt;=A218))&gt;0,1,0))</f>
        <v/>
      </c>
      <c r="C218">
        <f>IF(B218=0,0,IF(SUMPRODUCT((ISNUMBER('Test 5 straddles 31 Mar'!$B$8:$B$17)+ISNUMBER('Test 5 straddles 31 Mar'!$C$8:$C$17)&gt;0)*(ISNUMBER('Test 5 straddles 31 Mar'!$B$8:$B$17)*('Test 5 straddles 31 Mar'!$B$8:$B$17=A218)+ISNUMBER('Test 5 straddles 31 Mar'!$C$8:$C$17)*('Test 5 straddles 31 Mar'!$C$8:$C$17=A218)&gt;0))&gt;0,0,1))</f>
        <v/>
      </c>
      <c r="D218">
        <f>SUM(B$2:B218)</f>
        <v/>
      </c>
      <c r="E218">
        <f>SUM(C$2:C218)</f>
        <v/>
      </c>
    </row>
    <row r="219">
      <c r="A219" s="9">
        <f>IF(ISNUMBER('Test 5 straddles 31 Mar'!$E$4),IF('Test 5 straddles 31 Mar'!$E$4+217&lt;='Test 5 straddles 31 Mar'!$F$4,'Test 5 straddles 31 Mar'!$E$4+217,""),"")</f>
        <v/>
      </c>
      <c r="B219">
        <f>IF(A219="",0,IF(SUMPRODUCT((ISNUMBER('Test 5 straddles 31 Mar'!$B$8:$B$17)+ISNUMBER('Test 5 straddles 31 Mar'!$C$8:$C$17)&gt;0)*(IF(ISNUMBER('Test 5 straddles 31 Mar'!$B$8:$B$17),'Test 5 straddles 31 Mar'!$B$8:$B$17,'Test 5 straddles 31 Mar'!$E$4)&lt;=A219)*(IF(ISNUMBER('Test 5 straddles 31 Mar'!$C$8:$C$17),'Test 5 straddles 31 Mar'!$C$8:$C$17,'Test 5 straddles 31 Mar'!$F$4)&gt;=A219))&gt;0,1,0))</f>
        <v/>
      </c>
      <c r="C219">
        <f>IF(B219=0,0,IF(SUMPRODUCT((ISNUMBER('Test 5 straddles 31 Mar'!$B$8:$B$17)+ISNUMBER('Test 5 straddles 31 Mar'!$C$8:$C$17)&gt;0)*(ISNUMBER('Test 5 straddles 31 Mar'!$B$8:$B$17)*('Test 5 straddles 31 Mar'!$B$8:$B$17=A219)+ISNUMBER('Test 5 straddles 31 Mar'!$C$8:$C$17)*('Test 5 straddles 31 Mar'!$C$8:$C$17=A219)&gt;0))&gt;0,0,1))</f>
        <v/>
      </c>
      <c r="D219">
        <f>SUM(B$2:B219)</f>
        <v/>
      </c>
      <c r="E219">
        <f>SUM(C$2:C219)</f>
        <v/>
      </c>
    </row>
    <row r="220">
      <c r="A220" s="9">
        <f>IF(ISNUMBER('Test 5 straddles 31 Mar'!$E$4),IF('Test 5 straddles 31 Mar'!$E$4+218&lt;='Test 5 straddles 31 Mar'!$F$4,'Test 5 straddles 31 Mar'!$E$4+218,""),"")</f>
        <v/>
      </c>
      <c r="B220">
        <f>IF(A220="",0,IF(SUMPRODUCT((ISNUMBER('Test 5 straddles 31 Mar'!$B$8:$B$17)+ISNUMBER('Test 5 straddles 31 Mar'!$C$8:$C$17)&gt;0)*(IF(ISNUMBER('Test 5 straddles 31 Mar'!$B$8:$B$17),'Test 5 straddles 31 Mar'!$B$8:$B$17,'Test 5 straddles 31 Mar'!$E$4)&lt;=A220)*(IF(ISNUMBER('Test 5 straddles 31 Mar'!$C$8:$C$17),'Test 5 straddles 31 Mar'!$C$8:$C$17,'Test 5 straddles 31 Mar'!$F$4)&gt;=A220))&gt;0,1,0))</f>
        <v/>
      </c>
      <c r="C220">
        <f>IF(B220=0,0,IF(SUMPRODUCT((ISNUMBER('Test 5 straddles 31 Mar'!$B$8:$B$17)+ISNUMBER('Test 5 straddles 31 Mar'!$C$8:$C$17)&gt;0)*(ISNUMBER('Test 5 straddles 31 Mar'!$B$8:$B$17)*('Test 5 straddles 31 Mar'!$B$8:$B$17=A220)+ISNUMBER('Test 5 straddles 31 Mar'!$C$8:$C$17)*('Test 5 straddles 31 Mar'!$C$8:$C$17=A220)&gt;0))&gt;0,0,1))</f>
        <v/>
      </c>
      <c r="D220">
        <f>SUM(B$2:B220)</f>
        <v/>
      </c>
      <c r="E220">
        <f>SUM(C$2:C220)</f>
        <v/>
      </c>
    </row>
    <row r="221">
      <c r="A221" s="9">
        <f>IF(ISNUMBER('Test 5 straddles 31 Mar'!$E$4),IF('Test 5 straddles 31 Mar'!$E$4+219&lt;='Test 5 straddles 31 Mar'!$F$4,'Test 5 straddles 31 Mar'!$E$4+219,""),"")</f>
        <v/>
      </c>
      <c r="B221">
        <f>IF(A221="",0,IF(SUMPRODUCT((ISNUMBER('Test 5 straddles 31 Mar'!$B$8:$B$17)+ISNUMBER('Test 5 straddles 31 Mar'!$C$8:$C$17)&gt;0)*(IF(ISNUMBER('Test 5 straddles 31 Mar'!$B$8:$B$17),'Test 5 straddles 31 Mar'!$B$8:$B$17,'Test 5 straddles 31 Mar'!$E$4)&lt;=A221)*(IF(ISNUMBER('Test 5 straddles 31 Mar'!$C$8:$C$17),'Test 5 straddles 31 Mar'!$C$8:$C$17,'Test 5 straddles 31 Mar'!$F$4)&gt;=A221))&gt;0,1,0))</f>
        <v/>
      </c>
      <c r="C221">
        <f>IF(B221=0,0,IF(SUMPRODUCT((ISNUMBER('Test 5 straddles 31 Mar'!$B$8:$B$17)+ISNUMBER('Test 5 straddles 31 Mar'!$C$8:$C$17)&gt;0)*(ISNUMBER('Test 5 straddles 31 Mar'!$B$8:$B$17)*('Test 5 straddles 31 Mar'!$B$8:$B$17=A221)+ISNUMBER('Test 5 straddles 31 Mar'!$C$8:$C$17)*('Test 5 straddles 31 Mar'!$C$8:$C$17=A221)&gt;0))&gt;0,0,1))</f>
        <v/>
      </c>
      <c r="D221">
        <f>SUM(B$2:B221)</f>
        <v/>
      </c>
      <c r="E221">
        <f>SUM(C$2:C221)</f>
        <v/>
      </c>
    </row>
    <row r="222">
      <c r="A222" s="9">
        <f>IF(ISNUMBER('Test 5 straddles 31 Mar'!$E$4),IF('Test 5 straddles 31 Mar'!$E$4+220&lt;='Test 5 straddles 31 Mar'!$F$4,'Test 5 straddles 31 Mar'!$E$4+220,""),"")</f>
        <v/>
      </c>
      <c r="B222">
        <f>IF(A222="",0,IF(SUMPRODUCT((ISNUMBER('Test 5 straddles 31 Mar'!$B$8:$B$17)+ISNUMBER('Test 5 straddles 31 Mar'!$C$8:$C$17)&gt;0)*(IF(ISNUMBER('Test 5 straddles 31 Mar'!$B$8:$B$17),'Test 5 straddles 31 Mar'!$B$8:$B$17,'Test 5 straddles 31 Mar'!$E$4)&lt;=A222)*(IF(ISNUMBER('Test 5 straddles 31 Mar'!$C$8:$C$17),'Test 5 straddles 31 Mar'!$C$8:$C$17,'Test 5 straddles 31 Mar'!$F$4)&gt;=A222))&gt;0,1,0))</f>
        <v/>
      </c>
      <c r="C222">
        <f>IF(B222=0,0,IF(SUMPRODUCT((ISNUMBER('Test 5 straddles 31 Mar'!$B$8:$B$17)+ISNUMBER('Test 5 straddles 31 Mar'!$C$8:$C$17)&gt;0)*(ISNUMBER('Test 5 straddles 31 Mar'!$B$8:$B$17)*('Test 5 straddles 31 Mar'!$B$8:$B$17=A222)+ISNUMBER('Test 5 straddles 31 Mar'!$C$8:$C$17)*('Test 5 straddles 31 Mar'!$C$8:$C$17=A222)&gt;0))&gt;0,0,1))</f>
        <v/>
      </c>
      <c r="D222">
        <f>SUM(B$2:B222)</f>
        <v/>
      </c>
      <c r="E222">
        <f>SUM(C$2:C222)</f>
        <v/>
      </c>
    </row>
    <row r="223">
      <c r="A223" s="9">
        <f>IF(ISNUMBER('Test 5 straddles 31 Mar'!$E$4),IF('Test 5 straddles 31 Mar'!$E$4+221&lt;='Test 5 straddles 31 Mar'!$F$4,'Test 5 straddles 31 Mar'!$E$4+221,""),"")</f>
        <v/>
      </c>
      <c r="B223">
        <f>IF(A223="",0,IF(SUMPRODUCT((ISNUMBER('Test 5 straddles 31 Mar'!$B$8:$B$17)+ISNUMBER('Test 5 straddles 31 Mar'!$C$8:$C$17)&gt;0)*(IF(ISNUMBER('Test 5 straddles 31 Mar'!$B$8:$B$17),'Test 5 straddles 31 Mar'!$B$8:$B$17,'Test 5 straddles 31 Mar'!$E$4)&lt;=A223)*(IF(ISNUMBER('Test 5 straddles 31 Mar'!$C$8:$C$17),'Test 5 straddles 31 Mar'!$C$8:$C$17,'Test 5 straddles 31 Mar'!$F$4)&gt;=A223))&gt;0,1,0))</f>
        <v/>
      </c>
      <c r="C223">
        <f>IF(B223=0,0,IF(SUMPRODUCT((ISNUMBER('Test 5 straddles 31 Mar'!$B$8:$B$17)+ISNUMBER('Test 5 straddles 31 Mar'!$C$8:$C$17)&gt;0)*(ISNUMBER('Test 5 straddles 31 Mar'!$B$8:$B$17)*('Test 5 straddles 31 Mar'!$B$8:$B$17=A223)+ISNUMBER('Test 5 straddles 31 Mar'!$C$8:$C$17)*('Test 5 straddles 31 Mar'!$C$8:$C$17=A223)&gt;0))&gt;0,0,1))</f>
        <v/>
      </c>
      <c r="D223">
        <f>SUM(B$2:B223)</f>
        <v/>
      </c>
      <c r="E223">
        <f>SUM(C$2:C223)</f>
        <v/>
      </c>
    </row>
    <row r="224">
      <c r="A224" s="9">
        <f>IF(ISNUMBER('Test 5 straddles 31 Mar'!$E$4),IF('Test 5 straddles 31 Mar'!$E$4+222&lt;='Test 5 straddles 31 Mar'!$F$4,'Test 5 straddles 31 Mar'!$E$4+222,""),"")</f>
        <v/>
      </c>
      <c r="B224">
        <f>IF(A224="",0,IF(SUMPRODUCT((ISNUMBER('Test 5 straddles 31 Mar'!$B$8:$B$17)+ISNUMBER('Test 5 straddles 31 Mar'!$C$8:$C$17)&gt;0)*(IF(ISNUMBER('Test 5 straddles 31 Mar'!$B$8:$B$17),'Test 5 straddles 31 Mar'!$B$8:$B$17,'Test 5 straddles 31 Mar'!$E$4)&lt;=A224)*(IF(ISNUMBER('Test 5 straddles 31 Mar'!$C$8:$C$17),'Test 5 straddles 31 Mar'!$C$8:$C$17,'Test 5 straddles 31 Mar'!$F$4)&gt;=A224))&gt;0,1,0))</f>
        <v/>
      </c>
      <c r="C224">
        <f>IF(B224=0,0,IF(SUMPRODUCT((ISNUMBER('Test 5 straddles 31 Mar'!$B$8:$B$17)+ISNUMBER('Test 5 straddles 31 Mar'!$C$8:$C$17)&gt;0)*(ISNUMBER('Test 5 straddles 31 Mar'!$B$8:$B$17)*('Test 5 straddles 31 Mar'!$B$8:$B$17=A224)+ISNUMBER('Test 5 straddles 31 Mar'!$C$8:$C$17)*('Test 5 straddles 31 Mar'!$C$8:$C$17=A224)&gt;0))&gt;0,0,1))</f>
        <v/>
      </c>
      <c r="D224">
        <f>SUM(B$2:B224)</f>
        <v/>
      </c>
      <c r="E224">
        <f>SUM(C$2:C224)</f>
        <v/>
      </c>
    </row>
    <row r="225">
      <c r="A225" s="9">
        <f>IF(ISNUMBER('Test 5 straddles 31 Mar'!$E$4),IF('Test 5 straddles 31 Mar'!$E$4+223&lt;='Test 5 straddles 31 Mar'!$F$4,'Test 5 straddles 31 Mar'!$E$4+223,""),"")</f>
        <v/>
      </c>
      <c r="B225">
        <f>IF(A225="",0,IF(SUMPRODUCT((ISNUMBER('Test 5 straddles 31 Mar'!$B$8:$B$17)+ISNUMBER('Test 5 straddles 31 Mar'!$C$8:$C$17)&gt;0)*(IF(ISNUMBER('Test 5 straddles 31 Mar'!$B$8:$B$17),'Test 5 straddles 31 Mar'!$B$8:$B$17,'Test 5 straddles 31 Mar'!$E$4)&lt;=A225)*(IF(ISNUMBER('Test 5 straddles 31 Mar'!$C$8:$C$17),'Test 5 straddles 31 Mar'!$C$8:$C$17,'Test 5 straddles 31 Mar'!$F$4)&gt;=A225))&gt;0,1,0))</f>
        <v/>
      </c>
      <c r="C225">
        <f>IF(B225=0,0,IF(SUMPRODUCT((ISNUMBER('Test 5 straddles 31 Mar'!$B$8:$B$17)+ISNUMBER('Test 5 straddles 31 Mar'!$C$8:$C$17)&gt;0)*(ISNUMBER('Test 5 straddles 31 Mar'!$B$8:$B$17)*('Test 5 straddles 31 Mar'!$B$8:$B$17=A225)+ISNUMBER('Test 5 straddles 31 Mar'!$C$8:$C$17)*('Test 5 straddles 31 Mar'!$C$8:$C$17=A225)&gt;0))&gt;0,0,1))</f>
        <v/>
      </c>
      <c r="D225">
        <f>SUM(B$2:B225)</f>
        <v/>
      </c>
      <c r="E225">
        <f>SUM(C$2:C225)</f>
        <v/>
      </c>
    </row>
    <row r="226">
      <c r="A226" s="9">
        <f>IF(ISNUMBER('Test 5 straddles 31 Mar'!$E$4),IF('Test 5 straddles 31 Mar'!$E$4+224&lt;='Test 5 straddles 31 Mar'!$F$4,'Test 5 straddles 31 Mar'!$E$4+224,""),"")</f>
        <v/>
      </c>
      <c r="B226">
        <f>IF(A226="",0,IF(SUMPRODUCT((ISNUMBER('Test 5 straddles 31 Mar'!$B$8:$B$17)+ISNUMBER('Test 5 straddles 31 Mar'!$C$8:$C$17)&gt;0)*(IF(ISNUMBER('Test 5 straddles 31 Mar'!$B$8:$B$17),'Test 5 straddles 31 Mar'!$B$8:$B$17,'Test 5 straddles 31 Mar'!$E$4)&lt;=A226)*(IF(ISNUMBER('Test 5 straddles 31 Mar'!$C$8:$C$17),'Test 5 straddles 31 Mar'!$C$8:$C$17,'Test 5 straddles 31 Mar'!$F$4)&gt;=A226))&gt;0,1,0))</f>
        <v/>
      </c>
      <c r="C226">
        <f>IF(B226=0,0,IF(SUMPRODUCT((ISNUMBER('Test 5 straddles 31 Mar'!$B$8:$B$17)+ISNUMBER('Test 5 straddles 31 Mar'!$C$8:$C$17)&gt;0)*(ISNUMBER('Test 5 straddles 31 Mar'!$B$8:$B$17)*('Test 5 straddles 31 Mar'!$B$8:$B$17=A226)+ISNUMBER('Test 5 straddles 31 Mar'!$C$8:$C$17)*('Test 5 straddles 31 Mar'!$C$8:$C$17=A226)&gt;0))&gt;0,0,1))</f>
        <v/>
      </c>
      <c r="D226">
        <f>SUM(B$2:B226)</f>
        <v/>
      </c>
      <c r="E226">
        <f>SUM(C$2:C226)</f>
        <v/>
      </c>
    </row>
    <row r="227">
      <c r="A227" s="9">
        <f>IF(ISNUMBER('Test 5 straddles 31 Mar'!$E$4),IF('Test 5 straddles 31 Mar'!$E$4+225&lt;='Test 5 straddles 31 Mar'!$F$4,'Test 5 straddles 31 Mar'!$E$4+225,""),"")</f>
        <v/>
      </c>
      <c r="B227">
        <f>IF(A227="",0,IF(SUMPRODUCT((ISNUMBER('Test 5 straddles 31 Mar'!$B$8:$B$17)+ISNUMBER('Test 5 straddles 31 Mar'!$C$8:$C$17)&gt;0)*(IF(ISNUMBER('Test 5 straddles 31 Mar'!$B$8:$B$17),'Test 5 straddles 31 Mar'!$B$8:$B$17,'Test 5 straddles 31 Mar'!$E$4)&lt;=A227)*(IF(ISNUMBER('Test 5 straddles 31 Mar'!$C$8:$C$17),'Test 5 straddles 31 Mar'!$C$8:$C$17,'Test 5 straddles 31 Mar'!$F$4)&gt;=A227))&gt;0,1,0))</f>
        <v/>
      </c>
      <c r="C227">
        <f>IF(B227=0,0,IF(SUMPRODUCT((ISNUMBER('Test 5 straddles 31 Mar'!$B$8:$B$17)+ISNUMBER('Test 5 straddles 31 Mar'!$C$8:$C$17)&gt;0)*(ISNUMBER('Test 5 straddles 31 Mar'!$B$8:$B$17)*('Test 5 straddles 31 Mar'!$B$8:$B$17=A227)+ISNUMBER('Test 5 straddles 31 Mar'!$C$8:$C$17)*('Test 5 straddles 31 Mar'!$C$8:$C$17=A227)&gt;0))&gt;0,0,1))</f>
        <v/>
      </c>
      <c r="D227">
        <f>SUM(B$2:B227)</f>
        <v/>
      </c>
      <c r="E227">
        <f>SUM(C$2:C227)</f>
        <v/>
      </c>
    </row>
    <row r="228">
      <c r="A228" s="9">
        <f>IF(ISNUMBER('Test 5 straddles 31 Mar'!$E$4),IF('Test 5 straddles 31 Mar'!$E$4+226&lt;='Test 5 straddles 31 Mar'!$F$4,'Test 5 straddles 31 Mar'!$E$4+226,""),"")</f>
        <v/>
      </c>
      <c r="B228">
        <f>IF(A228="",0,IF(SUMPRODUCT((ISNUMBER('Test 5 straddles 31 Mar'!$B$8:$B$17)+ISNUMBER('Test 5 straddles 31 Mar'!$C$8:$C$17)&gt;0)*(IF(ISNUMBER('Test 5 straddles 31 Mar'!$B$8:$B$17),'Test 5 straddles 31 Mar'!$B$8:$B$17,'Test 5 straddles 31 Mar'!$E$4)&lt;=A228)*(IF(ISNUMBER('Test 5 straddles 31 Mar'!$C$8:$C$17),'Test 5 straddles 31 Mar'!$C$8:$C$17,'Test 5 straddles 31 Mar'!$F$4)&gt;=A228))&gt;0,1,0))</f>
        <v/>
      </c>
      <c r="C228">
        <f>IF(B228=0,0,IF(SUMPRODUCT((ISNUMBER('Test 5 straddles 31 Mar'!$B$8:$B$17)+ISNUMBER('Test 5 straddles 31 Mar'!$C$8:$C$17)&gt;0)*(ISNUMBER('Test 5 straddles 31 Mar'!$B$8:$B$17)*('Test 5 straddles 31 Mar'!$B$8:$B$17=A228)+ISNUMBER('Test 5 straddles 31 Mar'!$C$8:$C$17)*('Test 5 straddles 31 Mar'!$C$8:$C$17=A228)&gt;0))&gt;0,0,1))</f>
        <v/>
      </c>
      <c r="D228">
        <f>SUM(B$2:B228)</f>
        <v/>
      </c>
      <c r="E228">
        <f>SUM(C$2:C228)</f>
        <v/>
      </c>
    </row>
    <row r="229">
      <c r="A229" s="9">
        <f>IF(ISNUMBER('Test 5 straddles 31 Mar'!$E$4),IF('Test 5 straddles 31 Mar'!$E$4+227&lt;='Test 5 straddles 31 Mar'!$F$4,'Test 5 straddles 31 Mar'!$E$4+227,""),"")</f>
        <v/>
      </c>
      <c r="B229">
        <f>IF(A229="",0,IF(SUMPRODUCT((ISNUMBER('Test 5 straddles 31 Mar'!$B$8:$B$17)+ISNUMBER('Test 5 straddles 31 Mar'!$C$8:$C$17)&gt;0)*(IF(ISNUMBER('Test 5 straddles 31 Mar'!$B$8:$B$17),'Test 5 straddles 31 Mar'!$B$8:$B$17,'Test 5 straddles 31 Mar'!$E$4)&lt;=A229)*(IF(ISNUMBER('Test 5 straddles 31 Mar'!$C$8:$C$17),'Test 5 straddles 31 Mar'!$C$8:$C$17,'Test 5 straddles 31 Mar'!$F$4)&gt;=A229))&gt;0,1,0))</f>
        <v/>
      </c>
      <c r="C229">
        <f>IF(B229=0,0,IF(SUMPRODUCT((ISNUMBER('Test 5 straddles 31 Mar'!$B$8:$B$17)+ISNUMBER('Test 5 straddles 31 Mar'!$C$8:$C$17)&gt;0)*(ISNUMBER('Test 5 straddles 31 Mar'!$B$8:$B$17)*('Test 5 straddles 31 Mar'!$B$8:$B$17=A229)+ISNUMBER('Test 5 straddles 31 Mar'!$C$8:$C$17)*('Test 5 straddles 31 Mar'!$C$8:$C$17=A229)&gt;0))&gt;0,0,1))</f>
        <v/>
      </c>
      <c r="D229">
        <f>SUM(B$2:B229)</f>
        <v/>
      </c>
      <c r="E229">
        <f>SUM(C$2:C229)</f>
        <v/>
      </c>
    </row>
    <row r="230">
      <c r="A230" s="9">
        <f>IF(ISNUMBER('Test 5 straddles 31 Mar'!$E$4),IF('Test 5 straddles 31 Mar'!$E$4+228&lt;='Test 5 straddles 31 Mar'!$F$4,'Test 5 straddles 31 Mar'!$E$4+228,""),"")</f>
        <v/>
      </c>
      <c r="B230">
        <f>IF(A230="",0,IF(SUMPRODUCT((ISNUMBER('Test 5 straddles 31 Mar'!$B$8:$B$17)+ISNUMBER('Test 5 straddles 31 Mar'!$C$8:$C$17)&gt;0)*(IF(ISNUMBER('Test 5 straddles 31 Mar'!$B$8:$B$17),'Test 5 straddles 31 Mar'!$B$8:$B$17,'Test 5 straddles 31 Mar'!$E$4)&lt;=A230)*(IF(ISNUMBER('Test 5 straddles 31 Mar'!$C$8:$C$17),'Test 5 straddles 31 Mar'!$C$8:$C$17,'Test 5 straddles 31 Mar'!$F$4)&gt;=A230))&gt;0,1,0))</f>
        <v/>
      </c>
      <c r="C230">
        <f>IF(B230=0,0,IF(SUMPRODUCT((ISNUMBER('Test 5 straddles 31 Mar'!$B$8:$B$17)+ISNUMBER('Test 5 straddles 31 Mar'!$C$8:$C$17)&gt;0)*(ISNUMBER('Test 5 straddles 31 Mar'!$B$8:$B$17)*('Test 5 straddles 31 Mar'!$B$8:$B$17=A230)+ISNUMBER('Test 5 straddles 31 Mar'!$C$8:$C$17)*('Test 5 straddles 31 Mar'!$C$8:$C$17=A230)&gt;0))&gt;0,0,1))</f>
        <v/>
      </c>
      <c r="D230">
        <f>SUM(B$2:B230)</f>
        <v/>
      </c>
      <c r="E230">
        <f>SUM(C$2:C230)</f>
        <v/>
      </c>
    </row>
    <row r="231">
      <c r="A231" s="9">
        <f>IF(ISNUMBER('Test 5 straddles 31 Mar'!$E$4),IF('Test 5 straddles 31 Mar'!$E$4+229&lt;='Test 5 straddles 31 Mar'!$F$4,'Test 5 straddles 31 Mar'!$E$4+229,""),"")</f>
        <v/>
      </c>
      <c r="B231">
        <f>IF(A231="",0,IF(SUMPRODUCT((ISNUMBER('Test 5 straddles 31 Mar'!$B$8:$B$17)+ISNUMBER('Test 5 straddles 31 Mar'!$C$8:$C$17)&gt;0)*(IF(ISNUMBER('Test 5 straddles 31 Mar'!$B$8:$B$17),'Test 5 straddles 31 Mar'!$B$8:$B$17,'Test 5 straddles 31 Mar'!$E$4)&lt;=A231)*(IF(ISNUMBER('Test 5 straddles 31 Mar'!$C$8:$C$17),'Test 5 straddles 31 Mar'!$C$8:$C$17,'Test 5 straddles 31 Mar'!$F$4)&gt;=A231))&gt;0,1,0))</f>
        <v/>
      </c>
      <c r="C231">
        <f>IF(B231=0,0,IF(SUMPRODUCT((ISNUMBER('Test 5 straddles 31 Mar'!$B$8:$B$17)+ISNUMBER('Test 5 straddles 31 Mar'!$C$8:$C$17)&gt;0)*(ISNUMBER('Test 5 straddles 31 Mar'!$B$8:$B$17)*('Test 5 straddles 31 Mar'!$B$8:$B$17=A231)+ISNUMBER('Test 5 straddles 31 Mar'!$C$8:$C$17)*('Test 5 straddles 31 Mar'!$C$8:$C$17=A231)&gt;0))&gt;0,0,1))</f>
        <v/>
      </c>
      <c r="D231">
        <f>SUM(B$2:B231)</f>
        <v/>
      </c>
      <c r="E231">
        <f>SUM(C$2:C231)</f>
        <v/>
      </c>
    </row>
    <row r="232">
      <c r="A232" s="9">
        <f>IF(ISNUMBER('Test 5 straddles 31 Mar'!$E$4),IF('Test 5 straddles 31 Mar'!$E$4+230&lt;='Test 5 straddles 31 Mar'!$F$4,'Test 5 straddles 31 Mar'!$E$4+230,""),"")</f>
        <v/>
      </c>
      <c r="B232">
        <f>IF(A232="",0,IF(SUMPRODUCT((ISNUMBER('Test 5 straddles 31 Mar'!$B$8:$B$17)+ISNUMBER('Test 5 straddles 31 Mar'!$C$8:$C$17)&gt;0)*(IF(ISNUMBER('Test 5 straddles 31 Mar'!$B$8:$B$17),'Test 5 straddles 31 Mar'!$B$8:$B$17,'Test 5 straddles 31 Mar'!$E$4)&lt;=A232)*(IF(ISNUMBER('Test 5 straddles 31 Mar'!$C$8:$C$17),'Test 5 straddles 31 Mar'!$C$8:$C$17,'Test 5 straddles 31 Mar'!$F$4)&gt;=A232))&gt;0,1,0))</f>
        <v/>
      </c>
      <c r="C232">
        <f>IF(B232=0,0,IF(SUMPRODUCT((ISNUMBER('Test 5 straddles 31 Mar'!$B$8:$B$17)+ISNUMBER('Test 5 straddles 31 Mar'!$C$8:$C$17)&gt;0)*(ISNUMBER('Test 5 straddles 31 Mar'!$B$8:$B$17)*('Test 5 straddles 31 Mar'!$B$8:$B$17=A232)+ISNUMBER('Test 5 straddles 31 Mar'!$C$8:$C$17)*('Test 5 straddles 31 Mar'!$C$8:$C$17=A232)&gt;0))&gt;0,0,1))</f>
        <v/>
      </c>
      <c r="D232">
        <f>SUM(B$2:B232)</f>
        <v/>
      </c>
      <c r="E232">
        <f>SUM(C$2:C232)</f>
        <v/>
      </c>
    </row>
    <row r="233">
      <c r="A233" s="9">
        <f>IF(ISNUMBER('Test 5 straddles 31 Mar'!$E$4),IF('Test 5 straddles 31 Mar'!$E$4+231&lt;='Test 5 straddles 31 Mar'!$F$4,'Test 5 straddles 31 Mar'!$E$4+231,""),"")</f>
        <v/>
      </c>
      <c r="B233">
        <f>IF(A233="",0,IF(SUMPRODUCT((ISNUMBER('Test 5 straddles 31 Mar'!$B$8:$B$17)+ISNUMBER('Test 5 straddles 31 Mar'!$C$8:$C$17)&gt;0)*(IF(ISNUMBER('Test 5 straddles 31 Mar'!$B$8:$B$17),'Test 5 straddles 31 Mar'!$B$8:$B$17,'Test 5 straddles 31 Mar'!$E$4)&lt;=A233)*(IF(ISNUMBER('Test 5 straddles 31 Mar'!$C$8:$C$17),'Test 5 straddles 31 Mar'!$C$8:$C$17,'Test 5 straddles 31 Mar'!$F$4)&gt;=A233))&gt;0,1,0))</f>
        <v/>
      </c>
      <c r="C233">
        <f>IF(B233=0,0,IF(SUMPRODUCT((ISNUMBER('Test 5 straddles 31 Mar'!$B$8:$B$17)+ISNUMBER('Test 5 straddles 31 Mar'!$C$8:$C$17)&gt;0)*(ISNUMBER('Test 5 straddles 31 Mar'!$B$8:$B$17)*('Test 5 straddles 31 Mar'!$B$8:$B$17=A233)+ISNUMBER('Test 5 straddles 31 Mar'!$C$8:$C$17)*('Test 5 straddles 31 Mar'!$C$8:$C$17=A233)&gt;0))&gt;0,0,1))</f>
        <v/>
      </c>
      <c r="D233">
        <f>SUM(B$2:B233)</f>
        <v/>
      </c>
      <c r="E233">
        <f>SUM(C$2:C233)</f>
        <v/>
      </c>
    </row>
    <row r="234">
      <c r="A234" s="9">
        <f>IF(ISNUMBER('Test 5 straddles 31 Mar'!$E$4),IF('Test 5 straddles 31 Mar'!$E$4+232&lt;='Test 5 straddles 31 Mar'!$F$4,'Test 5 straddles 31 Mar'!$E$4+232,""),"")</f>
        <v/>
      </c>
      <c r="B234">
        <f>IF(A234="",0,IF(SUMPRODUCT((ISNUMBER('Test 5 straddles 31 Mar'!$B$8:$B$17)+ISNUMBER('Test 5 straddles 31 Mar'!$C$8:$C$17)&gt;0)*(IF(ISNUMBER('Test 5 straddles 31 Mar'!$B$8:$B$17),'Test 5 straddles 31 Mar'!$B$8:$B$17,'Test 5 straddles 31 Mar'!$E$4)&lt;=A234)*(IF(ISNUMBER('Test 5 straddles 31 Mar'!$C$8:$C$17),'Test 5 straddles 31 Mar'!$C$8:$C$17,'Test 5 straddles 31 Mar'!$F$4)&gt;=A234))&gt;0,1,0))</f>
        <v/>
      </c>
      <c r="C234">
        <f>IF(B234=0,0,IF(SUMPRODUCT((ISNUMBER('Test 5 straddles 31 Mar'!$B$8:$B$17)+ISNUMBER('Test 5 straddles 31 Mar'!$C$8:$C$17)&gt;0)*(ISNUMBER('Test 5 straddles 31 Mar'!$B$8:$B$17)*('Test 5 straddles 31 Mar'!$B$8:$B$17=A234)+ISNUMBER('Test 5 straddles 31 Mar'!$C$8:$C$17)*('Test 5 straddles 31 Mar'!$C$8:$C$17=A234)&gt;0))&gt;0,0,1))</f>
        <v/>
      </c>
      <c r="D234">
        <f>SUM(B$2:B234)</f>
        <v/>
      </c>
      <c r="E234">
        <f>SUM(C$2:C234)</f>
        <v/>
      </c>
    </row>
    <row r="235">
      <c r="A235" s="9">
        <f>IF(ISNUMBER('Test 5 straddles 31 Mar'!$E$4),IF('Test 5 straddles 31 Mar'!$E$4+233&lt;='Test 5 straddles 31 Mar'!$F$4,'Test 5 straddles 31 Mar'!$E$4+233,""),"")</f>
        <v/>
      </c>
      <c r="B235">
        <f>IF(A235="",0,IF(SUMPRODUCT((ISNUMBER('Test 5 straddles 31 Mar'!$B$8:$B$17)+ISNUMBER('Test 5 straddles 31 Mar'!$C$8:$C$17)&gt;0)*(IF(ISNUMBER('Test 5 straddles 31 Mar'!$B$8:$B$17),'Test 5 straddles 31 Mar'!$B$8:$B$17,'Test 5 straddles 31 Mar'!$E$4)&lt;=A235)*(IF(ISNUMBER('Test 5 straddles 31 Mar'!$C$8:$C$17),'Test 5 straddles 31 Mar'!$C$8:$C$17,'Test 5 straddles 31 Mar'!$F$4)&gt;=A235))&gt;0,1,0))</f>
        <v/>
      </c>
      <c r="C235">
        <f>IF(B235=0,0,IF(SUMPRODUCT((ISNUMBER('Test 5 straddles 31 Mar'!$B$8:$B$17)+ISNUMBER('Test 5 straddles 31 Mar'!$C$8:$C$17)&gt;0)*(ISNUMBER('Test 5 straddles 31 Mar'!$B$8:$B$17)*('Test 5 straddles 31 Mar'!$B$8:$B$17=A235)+ISNUMBER('Test 5 straddles 31 Mar'!$C$8:$C$17)*('Test 5 straddles 31 Mar'!$C$8:$C$17=A235)&gt;0))&gt;0,0,1))</f>
        <v/>
      </c>
      <c r="D235">
        <f>SUM(B$2:B235)</f>
        <v/>
      </c>
      <c r="E235">
        <f>SUM(C$2:C235)</f>
        <v/>
      </c>
    </row>
    <row r="236">
      <c r="A236" s="9">
        <f>IF(ISNUMBER('Test 5 straddles 31 Mar'!$E$4),IF('Test 5 straddles 31 Mar'!$E$4+234&lt;='Test 5 straddles 31 Mar'!$F$4,'Test 5 straddles 31 Mar'!$E$4+234,""),"")</f>
        <v/>
      </c>
      <c r="B236">
        <f>IF(A236="",0,IF(SUMPRODUCT((ISNUMBER('Test 5 straddles 31 Mar'!$B$8:$B$17)+ISNUMBER('Test 5 straddles 31 Mar'!$C$8:$C$17)&gt;0)*(IF(ISNUMBER('Test 5 straddles 31 Mar'!$B$8:$B$17),'Test 5 straddles 31 Mar'!$B$8:$B$17,'Test 5 straddles 31 Mar'!$E$4)&lt;=A236)*(IF(ISNUMBER('Test 5 straddles 31 Mar'!$C$8:$C$17),'Test 5 straddles 31 Mar'!$C$8:$C$17,'Test 5 straddles 31 Mar'!$F$4)&gt;=A236))&gt;0,1,0))</f>
        <v/>
      </c>
      <c r="C236">
        <f>IF(B236=0,0,IF(SUMPRODUCT((ISNUMBER('Test 5 straddles 31 Mar'!$B$8:$B$17)+ISNUMBER('Test 5 straddles 31 Mar'!$C$8:$C$17)&gt;0)*(ISNUMBER('Test 5 straddles 31 Mar'!$B$8:$B$17)*('Test 5 straddles 31 Mar'!$B$8:$B$17=A236)+ISNUMBER('Test 5 straddles 31 Mar'!$C$8:$C$17)*('Test 5 straddles 31 Mar'!$C$8:$C$17=A236)&gt;0))&gt;0,0,1))</f>
        <v/>
      </c>
      <c r="D236">
        <f>SUM(B$2:B236)</f>
        <v/>
      </c>
      <c r="E236">
        <f>SUM(C$2:C236)</f>
        <v/>
      </c>
    </row>
    <row r="237">
      <c r="A237" s="9">
        <f>IF(ISNUMBER('Test 5 straddles 31 Mar'!$E$4),IF('Test 5 straddles 31 Mar'!$E$4+235&lt;='Test 5 straddles 31 Mar'!$F$4,'Test 5 straddles 31 Mar'!$E$4+235,""),"")</f>
        <v/>
      </c>
      <c r="B237">
        <f>IF(A237="",0,IF(SUMPRODUCT((ISNUMBER('Test 5 straddles 31 Mar'!$B$8:$B$17)+ISNUMBER('Test 5 straddles 31 Mar'!$C$8:$C$17)&gt;0)*(IF(ISNUMBER('Test 5 straddles 31 Mar'!$B$8:$B$17),'Test 5 straddles 31 Mar'!$B$8:$B$17,'Test 5 straddles 31 Mar'!$E$4)&lt;=A237)*(IF(ISNUMBER('Test 5 straddles 31 Mar'!$C$8:$C$17),'Test 5 straddles 31 Mar'!$C$8:$C$17,'Test 5 straddles 31 Mar'!$F$4)&gt;=A237))&gt;0,1,0))</f>
        <v/>
      </c>
      <c r="C237">
        <f>IF(B237=0,0,IF(SUMPRODUCT((ISNUMBER('Test 5 straddles 31 Mar'!$B$8:$B$17)+ISNUMBER('Test 5 straddles 31 Mar'!$C$8:$C$17)&gt;0)*(ISNUMBER('Test 5 straddles 31 Mar'!$B$8:$B$17)*('Test 5 straddles 31 Mar'!$B$8:$B$17=A237)+ISNUMBER('Test 5 straddles 31 Mar'!$C$8:$C$17)*('Test 5 straddles 31 Mar'!$C$8:$C$17=A237)&gt;0))&gt;0,0,1))</f>
        <v/>
      </c>
      <c r="D237">
        <f>SUM(B$2:B237)</f>
        <v/>
      </c>
      <c r="E237">
        <f>SUM(C$2:C237)</f>
        <v/>
      </c>
    </row>
    <row r="238">
      <c r="A238" s="9">
        <f>IF(ISNUMBER('Test 5 straddles 31 Mar'!$E$4),IF('Test 5 straddles 31 Mar'!$E$4+236&lt;='Test 5 straddles 31 Mar'!$F$4,'Test 5 straddles 31 Mar'!$E$4+236,""),"")</f>
        <v/>
      </c>
      <c r="B238">
        <f>IF(A238="",0,IF(SUMPRODUCT((ISNUMBER('Test 5 straddles 31 Mar'!$B$8:$B$17)+ISNUMBER('Test 5 straddles 31 Mar'!$C$8:$C$17)&gt;0)*(IF(ISNUMBER('Test 5 straddles 31 Mar'!$B$8:$B$17),'Test 5 straddles 31 Mar'!$B$8:$B$17,'Test 5 straddles 31 Mar'!$E$4)&lt;=A238)*(IF(ISNUMBER('Test 5 straddles 31 Mar'!$C$8:$C$17),'Test 5 straddles 31 Mar'!$C$8:$C$17,'Test 5 straddles 31 Mar'!$F$4)&gt;=A238))&gt;0,1,0))</f>
        <v/>
      </c>
      <c r="C238">
        <f>IF(B238=0,0,IF(SUMPRODUCT((ISNUMBER('Test 5 straddles 31 Mar'!$B$8:$B$17)+ISNUMBER('Test 5 straddles 31 Mar'!$C$8:$C$17)&gt;0)*(ISNUMBER('Test 5 straddles 31 Mar'!$B$8:$B$17)*('Test 5 straddles 31 Mar'!$B$8:$B$17=A238)+ISNUMBER('Test 5 straddles 31 Mar'!$C$8:$C$17)*('Test 5 straddles 31 Mar'!$C$8:$C$17=A238)&gt;0))&gt;0,0,1))</f>
        <v/>
      </c>
      <c r="D238">
        <f>SUM(B$2:B238)</f>
        <v/>
      </c>
      <c r="E238">
        <f>SUM(C$2:C238)</f>
        <v/>
      </c>
    </row>
    <row r="239">
      <c r="A239" s="9">
        <f>IF(ISNUMBER('Test 5 straddles 31 Mar'!$E$4),IF('Test 5 straddles 31 Mar'!$E$4+237&lt;='Test 5 straddles 31 Mar'!$F$4,'Test 5 straddles 31 Mar'!$E$4+237,""),"")</f>
        <v/>
      </c>
      <c r="B239">
        <f>IF(A239="",0,IF(SUMPRODUCT((ISNUMBER('Test 5 straddles 31 Mar'!$B$8:$B$17)+ISNUMBER('Test 5 straddles 31 Mar'!$C$8:$C$17)&gt;0)*(IF(ISNUMBER('Test 5 straddles 31 Mar'!$B$8:$B$17),'Test 5 straddles 31 Mar'!$B$8:$B$17,'Test 5 straddles 31 Mar'!$E$4)&lt;=A239)*(IF(ISNUMBER('Test 5 straddles 31 Mar'!$C$8:$C$17),'Test 5 straddles 31 Mar'!$C$8:$C$17,'Test 5 straddles 31 Mar'!$F$4)&gt;=A239))&gt;0,1,0))</f>
        <v/>
      </c>
      <c r="C239">
        <f>IF(B239=0,0,IF(SUMPRODUCT((ISNUMBER('Test 5 straddles 31 Mar'!$B$8:$B$17)+ISNUMBER('Test 5 straddles 31 Mar'!$C$8:$C$17)&gt;0)*(ISNUMBER('Test 5 straddles 31 Mar'!$B$8:$B$17)*('Test 5 straddles 31 Mar'!$B$8:$B$17=A239)+ISNUMBER('Test 5 straddles 31 Mar'!$C$8:$C$17)*('Test 5 straddles 31 Mar'!$C$8:$C$17=A239)&gt;0))&gt;0,0,1))</f>
        <v/>
      </c>
      <c r="D239">
        <f>SUM(B$2:B239)</f>
        <v/>
      </c>
      <c r="E239">
        <f>SUM(C$2:C239)</f>
        <v/>
      </c>
    </row>
    <row r="240">
      <c r="A240" s="9">
        <f>IF(ISNUMBER('Test 5 straddles 31 Mar'!$E$4),IF('Test 5 straddles 31 Mar'!$E$4+238&lt;='Test 5 straddles 31 Mar'!$F$4,'Test 5 straddles 31 Mar'!$E$4+238,""),"")</f>
        <v/>
      </c>
      <c r="B240">
        <f>IF(A240="",0,IF(SUMPRODUCT((ISNUMBER('Test 5 straddles 31 Mar'!$B$8:$B$17)+ISNUMBER('Test 5 straddles 31 Mar'!$C$8:$C$17)&gt;0)*(IF(ISNUMBER('Test 5 straddles 31 Mar'!$B$8:$B$17),'Test 5 straddles 31 Mar'!$B$8:$B$17,'Test 5 straddles 31 Mar'!$E$4)&lt;=A240)*(IF(ISNUMBER('Test 5 straddles 31 Mar'!$C$8:$C$17),'Test 5 straddles 31 Mar'!$C$8:$C$17,'Test 5 straddles 31 Mar'!$F$4)&gt;=A240))&gt;0,1,0))</f>
        <v/>
      </c>
      <c r="C240">
        <f>IF(B240=0,0,IF(SUMPRODUCT((ISNUMBER('Test 5 straddles 31 Mar'!$B$8:$B$17)+ISNUMBER('Test 5 straddles 31 Mar'!$C$8:$C$17)&gt;0)*(ISNUMBER('Test 5 straddles 31 Mar'!$B$8:$B$17)*('Test 5 straddles 31 Mar'!$B$8:$B$17=A240)+ISNUMBER('Test 5 straddles 31 Mar'!$C$8:$C$17)*('Test 5 straddles 31 Mar'!$C$8:$C$17=A240)&gt;0))&gt;0,0,1))</f>
        <v/>
      </c>
      <c r="D240">
        <f>SUM(B$2:B240)</f>
        <v/>
      </c>
      <c r="E240">
        <f>SUM(C$2:C240)</f>
        <v/>
      </c>
    </row>
    <row r="241">
      <c r="A241" s="9">
        <f>IF(ISNUMBER('Test 5 straddles 31 Mar'!$E$4),IF('Test 5 straddles 31 Mar'!$E$4+239&lt;='Test 5 straddles 31 Mar'!$F$4,'Test 5 straddles 31 Mar'!$E$4+239,""),"")</f>
        <v/>
      </c>
      <c r="B241">
        <f>IF(A241="",0,IF(SUMPRODUCT((ISNUMBER('Test 5 straddles 31 Mar'!$B$8:$B$17)+ISNUMBER('Test 5 straddles 31 Mar'!$C$8:$C$17)&gt;0)*(IF(ISNUMBER('Test 5 straddles 31 Mar'!$B$8:$B$17),'Test 5 straddles 31 Mar'!$B$8:$B$17,'Test 5 straddles 31 Mar'!$E$4)&lt;=A241)*(IF(ISNUMBER('Test 5 straddles 31 Mar'!$C$8:$C$17),'Test 5 straddles 31 Mar'!$C$8:$C$17,'Test 5 straddles 31 Mar'!$F$4)&gt;=A241))&gt;0,1,0))</f>
        <v/>
      </c>
      <c r="C241">
        <f>IF(B241=0,0,IF(SUMPRODUCT((ISNUMBER('Test 5 straddles 31 Mar'!$B$8:$B$17)+ISNUMBER('Test 5 straddles 31 Mar'!$C$8:$C$17)&gt;0)*(ISNUMBER('Test 5 straddles 31 Mar'!$B$8:$B$17)*('Test 5 straddles 31 Mar'!$B$8:$B$17=A241)+ISNUMBER('Test 5 straddles 31 Mar'!$C$8:$C$17)*('Test 5 straddles 31 Mar'!$C$8:$C$17=A241)&gt;0))&gt;0,0,1))</f>
        <v/>
      </c>
      <c r="D241">
        <f>SUM(B$2:B241)</f>
        <v/>
      </c>
      <c r="E241">
        <f>SUM(C$2:C241)</f>
        <v/>
      </c>
    </row>
    <row r="242">
      <c r="A242" s="9">
        <f>IF(ISNUMBER('Test 5 straddles 31 Mar'!$E$4),IF('Test 5 straddles 31 Mar'!$E$4+240&lt;='Test 5 straddles 31 Mar'!$F$4,'Test 5 straddles 31 Mar'!$E$4+240,""),"")</f>
        <v/>
      </c>
      <c r="B242">
        <f>IF(A242="",0,IF(SUMPRODUCT((ISNUMBER('Test 5 straddles 31 Mar'!$B$8:$B$17)+ISNUMBER('Test 5 straddles 31 Mar'!$C$8:$C$17)&gt;0)*(IF(ISNUMBER('Test 5 straddles 31 Mar'!$B$8:$B$17),'Test 5 straddles 31 Mar'!$B$8:$B$17,'Test 5 straddles 31 Mar'!$E$4)&lt;=A242)*(IF(ISNUMBER('Test 5 straddles 31 Mar'!$C$8:$C$17),'Test 5 straddles 31 Mar'!$C$8:$C$17,'Test 5 straddles 31 Mar'!$F$4)&gt;=A242))&gt;0,1,0))</f>
        <v/>
      </c>
      <c r="C242">
        <f>IF(B242=0,0,IF(SUMPRODUCT((ISNUMBER('Test 5 straddles 31 Mar'!$B$8:$B$17)+ISNUMBER('Test 5 straddles 31 Mar'!$C$8:$C$17)&gt;0)*(ISNUMBER('Test 5 straddles 31 Mar'!$B$8:$B$17)*('Test 5 straddles 31 Mar'!$B$8:$B$17=A242)+ISNUMBER('Test 5 straddles 31 Mar'!$C$8:$C$17)*('Test 5 straddles 31 Mar'!$C$8:$C$17=A242)&gt;0))&gt;0,0,1))</f>
        <v/>
      </c>
      <c r="D242">
        <f>SUM(B$2:B242)</f>
        <v/>
      </c>
      <c r="E242">
        <f>SUM(C$2:C242)</f>
        <v/>
      </c>
    </row>
    <row r="243">
      <c r="A243" s="9">
        <f>IF(ISNUMBER('Test 5 straddles 31 Mar'!$E$4),IF('Test 5 straddles 31 Mar'!$E$4+241&lt;='Test 5 straddles 31 Mar'!$F$4,'Test 5 straddles 31 Mar'!$E$4+241,""),"")</f>
        <v/>
      </c>
      <c r="B243">
        <f>IF(A243="",0,IF(SUMPRODUCT((ISNUMBER('Test 5 straddles 31 Mar'!$B$8:$B$17)+ISNUMBER('Test 5 straddles 31 Mar'!$C$8:$C$17)&gt;0)*(IF(ISNUMBER('Test 5 straddles 31 Mar'!$B$8:$B$17),'Test 5 straddles 31 Mar'!$B$8:$B$17,'Test 5 straddles 31 Mar'!$E$4)&lt;=A243)*(IF(ISNUMBER('Test 5 straddles 31 Mar'!$C$8:$C$17),'Test 5 straddles 31 Mar'!$C$8:$C$17,'Test 5 straddles 31 Mar'!$F$4)&gt;=A243))&gt;0,1,0))</f>
        <v/>
      </c>
      <c r="C243">
        <f>IF(B243=0,0,IF(SUMPRODUCT((ISNUMBER('Test 5 straddles 31 Mar'!$B$8:$B$17)+ISNUMBER('Test 5 straddles 31 Mar'!$C$8:$C$17)&gt;0)*(ISNUMBER('Test 5 straddles 31 Mar'!$B$8:$B$17)*('Test 5 straddles 31 Mar'!$B$8:$B$17=A243)+ISNUMBER('Test 5 straddles 31 Mar'!$C$8:$C$17)*('Test 5 straddles 31 Mar'!$C$8:$C$17=A243)&gt;0))&gt;0,0,1))</f>
        <v/>
      </c>
      <c r="D243">
        <f>SUM(B$2:B243)</f>
        <v/>
      </c>
      <c r="E243">
        <f>SUM(C$2:C243)</f>
        <v/>
      </c>
    </row>
    <row r="244">
      <c r="A244" s="9">
        <f>IF(ISNUMBER('Test 5 straddles 31 Mar'!$E$4),IF('Test 5 straddles 31 Mar'!$E$4+242&lt;='Test 5 straddles 31 Mar'!$F$4,'Test 5 straddles 31 Mar'!$E$4+242,""),"")</f>
        <v/>
      </c>
      <c r="B244">
        <f>IF(A244="",0,IF(SUMPRODUCT((ISNUMBER('Test 5 straddles 31 Mar'!$B$8:$B$17)+ISNUMBER('Test 5 straddles 31 Mar'!$C$8:$C$17)&gt;0)*(IF(ISNUMBER('Test 5 straddles 31 Mar'!$B$8:$B$17),'Test 5 straddles 31 Mar'!$B$8:$B$17,'Test 5 straddles 31 Mar'!$E$4)&lt;=A244)*(IF(ISNUMBER('Test 5 straddles 31 Mar'!$C$8:$C$17),'Test 5 straddles 31 Mar'!$C$8:$C$17,'Test 5 straddles 31 Mar'!$F$4)&gt;=A244))&gt;0,1,0))</f>
        <v/>
      </c>
      <c r="C244">
        <f>IF(B244=0,0,IF(SUMPRODUCT((ISNUMBER('Test 5 straddles 31 Mar'!$B$8:$B$17)+ISNUMBER('Test 5 straddles 31 Mar'!$C$8:$C$17)&gt;0)*(ISNUMBER('Test 5 straddles 31 Mar'!$B$8:$B$17)*('Test 5 straddles 31 Mar'!$B$8:$B$17=A244)+ISNUMBER('Test 5 straddles 31 Mar'!$C$8:$C$17)*('Test 5 straddles 31 Mar'!$C$8:$C$17=A244)&gt;0))&gt;0,0,1))</f>
        <v/>
      </c>
      <c r="D244">
        <f>SUM(B$2:B244)</f>
        <v/>
      </c>
      <c r="E244">
        <f>SUM(C$2:C244)</f>
        <v/>
      </c>
    </row>
    <row r="245">
      <c r="A245" s="9">
        <f>IF(ISNUMBER('Test 5 straddles 31 Mar'!$E$4),IF('Test 5 straddles 31 Mar'!$E$4+243&lt;='Test 5 straddles 31 Mar'!$F$4,'Test 5 straddles 31 Mar'!$E$4+243,""),"")</f>
        <v/>
      </c>
      <c r="B245">
        <f>IF(A245="",0,IF(SUMPRODUCT((ISNUMBER('Test 5 straddles 31 Mar'!$B$8:$B$17)+ISNUMBER('Test 5 straddles 31 Mar'!$C$8:$C$17)&gt;0)*(IF(ISNUMBER('Test 5 straddles 31 Mar'!$B$8:$B$17),'Test 5 straddles 31 Mar'!$B$8:$B$17,'Test 5 straddles 31 Mar'!$E$4)&lt;=A245)*(IF(ISNUMBER('Test 5 straddles 31 Mar'!$C$8:$C$17),'Test 5 straddles 31 Mar'!$C$8:$C$17,'Test 5 straddles 31 Mar'!$F$4)&gt;=A245))&gt;0,1,0))</f>
        <v/>
      </c>
      <c r="C245">
        <f>IF(B245=0,0,IF(SUMPRODUCT((ISNUMBER('Test 5 straddles 31 Mar'!$B$8:$B$17)+ISNUMBER('Test 5 straddles 31 Mar'!$C$8:$C$17)&gt;0)*(ISNUMBER('Test 5 straddles 31 Mar'!$B$8:$B$17)*('Test 5 straddles 31 Mar'!$B$8:$B$17=A245)+ISNUMBER('Test 5 straddles 31 Mar'!$C$8:$C$17)*('Test 5 straddles 31 Mar'!$C$8:$C$17=A245)&gt;0))&gt;0,0,1))</f>
        <v/>
      </c>
      <c r="D245">
        <f>SUM(B$2:B245)</f>
        <v/>
      </c>
      <c r="E245">
        <f>SUM(C$2:C245)</f>
        <v/>
      </c>
    </row>
    <row r="246">
      <c r="A246" s="9">
        <f>IF(ISNUMBER('Test 5 straddles 31 Mar'!$E$4),IF('Test 5 straddles 31 Mar'!$E$4+244&lt;='Test 5 straddles 31 Mar'!$F$4,'Test 5 straddles 31 Mar'!$E$4+244,""),"")</f>
        <v/>
      </c>
      <c r="B246">
        <f>IF(A246="",0,IF(SUMPRODUCT((ISNUMBER('Test 5 straddles 31 Mar'!$B$8:$B$17)+ISNUMBER('Test 5 straddles 31 Mar'!$C$8:$C$17)&gt;0)*(IF(ISNUMBER('Test 5 straddles 31 Mar'!$B$8:$B$17),'Test 5 straddles 31 Mar'!$B$8:$B$17,'Test 5 straddles 31 Mar'!$E$4)&lt;=A246)*(IF(ISNUMBER('Test 5 straddles 31 Mar'!$C$8:$C$17),'Test 5 straddles 31 Mar'!$C$8:$C$17,'Test 5 straddles 31 Mar'!$F$4)&gt;=A246))&gt;0,1,0))</f>
        <v/>
      </c>
      <c r="C246">
        <f>IF(B246=0,0,IF(SUMPRODUCT((ISNUMBER('Test 5 straddles 31 Mar'!$B$8:$B$17)+ISNUMBER('Test 5 straddles 31 Mar'!$C$8:$C$17)&gt;0)*(ISNUMBER('Test 5 straddles 31 Mar'!$B$8:$B$17)*('Test 5 straddles 31 Mar'!$B$8:$B$17=A246)+ISNUMBER('Test 5 straddles 31 Mar'!$C$8:$C$17)*('Test 5 straddles 31 Mar'!$C$8:$C$17=A246)&gt;0))&gt;0,0,1))</f>
        <v/>
      </c>
      <c r="D246">
        <f>SUM(B$2:B246)</f>
        <v/>
      </c>
      <c r="E246">
        <f>SUM(C$2:C246)</f>
        <v/>
      </c>
    </row>
    <row r="247">
      <c r="A247" s="9">
        <f>IF(ISNUMBER('Test 5 straddles 31 Mar'!$E$4),IF('Test 5 straddles 31 Mar'!$E$4+245&lt;='Test 5 straddles 31 Mar'!$F$4,'Test 5 straddles 31 Mar'!$E$4+245,""),"")</f>
        <v/>
      </c>
      <c r="B247">
        <f>IF(A247="",0,IF(SUMPRODUCT((ISNUMBER('Test 5 straddles 31 Mar'!$B$8:$B$17)+ISNUMBER('Test 5 straddles 31 Mar'!$C$8:$C$17)&gt;0)*(IF(ISNUMBER('Test 5 straddles 31 Mar'!$B$8:$B$17),'Test 5 straddles 31 Mar'!$B$8:$B$17,'Test 5 straddles 31 Mar'!$E$4)&lt;=A247)*(IF(ISNUMBER('Test 5 straddles 31 Mar'!$C$8:$C$17),'Test 5 straddles 31 Mar'!$C$8:$C$17,'Test 5 straddles 31 Mar'!$F$4)&gt;=A247))&gt;0,1,0))</f>
        <v/>
      </c>
      <c r="C247">
        <f>IF(B247=0,0,IF(SUMPRODUCT((ISNUMBER('Test 5 straddles 31 Mar'!$B$8:$B$17)+ISNUMBER('Test 5 straddles 31 Mar'!$C$8:$C$17)&gt;0)*(ISNUMBER('Test 5 straddles 31 Mar'!$B$8:$B$17)*('Test 5 straddles 31 Mar'!$B$8:$B$17=A247)+ISNUMBER('Test 5 straddles 31 Mar'!$C$8:$C$17)*('Test 5 straddles 31 Mar'!$C$8:$C$17=A247)&gt;0))&gt;0,0,1))</f>
        <v/>
      </c>
      <c r="D247">
        <f>SUM(B$2:B247)</f>
        <v/>
      </c>
      <c r="E247">
        <f>SUM(C$2:C247)</f>
        <v/>
      </c>
    </row>
    <row r="248">
      <c r="A248" s="9">
        <f>IF(ISNUMBER('Test 5 straddles 31 Mar'!$E$4),IF('Test 5 straddles 31 Mar'!$E$4+246&lt;='Test 5 straddles 31 Mar'!$F$4,'Test 5 straddles 31 Mar'!$E$4+246,""),"")</f>
        <v/>
      </c>
      <c r="B248">
        <f>IF(A248="",0,IF(SUMPRODUCT((ISNUMBER('Test 5 straddles 31 Mar'!$B$8:$B$17)+ISNUMBER('Test 5 straddles 31 Mar'!$C$8:$C$17)&gt;0)*(IF(ISNUMBER('Test 5 straddles 31 Mar'!$B$8:$B$17),'Test 5 straddles 31 Mar'!$B$8:$B$17,'Test 5 straddles 31 Mar'!$E$4)&lt;=A248)*(IF(ISNUMBER('Test 5 straddles 31 Mar'!$C$8:$C$17),'Test 5 straddles 31 Mar'!$C$8:$C$17,'Test 5 straddles 31 Mar'!$F$4)&gt;=A248))&gt;0,1,0))</f>
        <v/>
      </c>
      <c r="C248">
        <f>IF(B248=0,0,IF(SUMPRODUCT((ISNUMBER('Test 5 straddles 31 Mar'!$B$8:$B$17)+ISNUMBER('Test 5 straddles 31 Mar'!$C$8:$C$17)&gt;0)*(ISNUMBER('Test 5 straddles 31 Mar'!$B$8:$B$17)*('Test 5 straddles 31 Mar'!$B$8:$B$17=A248)+ISNUMBER('Test 5 straddles 31 Mar'!$C$8:$C$17)*('Test 5 straddles 31 Mar'!$C$8:$C$17=A248)&gt;0))&gt;0,0,1))</f>
        <v/>
      </c>
      <c r="D248">
        <f>SUM(B$2:B248)</f>
        <v/>
      </c>
      <c r="E248">
        <f>SUM(C$2:C248)</f>
        <v/>
      </c>
    </row>
    <row r="249">
      <c r="A249" s="9">
        <f>IF(ISNUMBER('Test 5 straddles 31 Mar'!$E$4),IF('Test 5 straddles 31 Mar'!$E$4+247&lt;='Test 5 straddles 31 Mar'!$F$4,'Test 5 straddles 31 Mar'!$E$4+247,""),"")</f>
        <v/>
      </c>
      <c r="B249">
        <f>IF(A249="",0,IF(SUMPRODUCT((ISNUMBER('Test 5 straddles 31 Mar'!$B$8:$B$17)+ISNUMBER('Test 5 straddles 31 Mar'!$C$8:$C$17)&gt;0)*(IF(ISNUMBER('Test 5 straddles 31 Mar'!$B$8:$B$17),'Test 5 straddles 31 Mar'!$B$8:$B$17,'Test 5 straddles 31 Mar'!$E$4)&lt;=A249)*(IF(ISNUMBER('Test 5 straddles 31 Mar'!$C$8:$C$17),'Test 5 straddles 31 Mar'!$C$8:$C$17,'Test 5 straddles 31 Mar'!$F$4)&gt;=A249))&gt;0,1,0))</f>
        <v/>
      </c>
      <c r="C249">
        <f>IF(B249=0,0,IF(SUMPRODUCT((ISNUMBER('Test 5 straddles 31 Mar'!$B$8:$B$17)+ISNUMBER('Test 5 straddles 31 Mar'!$C$8:$C$17)&gt;0)*(ISNUMBER('Test 5 straddles 31 Mar'!$B$8:$B$17)*('Test 5 straddles 31 Mar'!$B$8:$B$17=A249)+ISNUMBER('Test 5 straddles 31 Mar'!$C$8:$C$17)*('Test 5 straddles 31 Mar'!$C$8:$C$17=A249)&gt;0))&gt;0,0,1))</f>
        <v/>
      </c>
      <c r="D249">
        <f>SUM(B$2:B249)</f>
        <v/>
      </c>
      <c r="E249">
        <f>SUM(C$2:C249)</f>
        <v/>
      </c>
    </row>
    <row r="250">
      <c r="A250" s="9">
        <f>IF(ISNUMBER('Test 5 straddles 31 Mar'!$E$4),IF('Test 5 straddles 31 Mar'!$E$4+248&lt;='Test 5 straddles 31 Mar'!$F$4,'Test 5 straddles 31 Mar'!$E$4+248,""),"")</f>
        <v/>
      </c>
      <c r="B250">
        <f>IF(A250="",0,IF(SUMPRODUCT((ISNUMBER('Test 5 straddles 31 Mar'!$B$8:$B$17)+ISNUMBER('Test 5 straddles 31 Mar'!$C$8:$C$17)&gt;0)*(IF(ISNUMBER('Test 5 straddles 31 Mar'!$B$8:$B$17),'Test 5 straddles 31 Mar'!$B$8:$B$17,'Test 5 straddles 31 Mar'!$E$4)&lt;=A250)*(IF(ISNUMBER('Test 5 straddles 31 Mar'!$C$8:$C$17),'Test 5 straddles 31 Mar'!$C$8:$C$17,'Test 5 straddles 31 Mar'!$F$4)&gt;=A250))&gt;0,1,0))</f>
        <v/>
      </c>
      <c r="C250">
        <f>IF(B250=0,0,IF(SUMPRODUCT((ISNUMBER('Test 5 straddles 31 Mar'!$B$8:$B$17)+ISNUMBER('Test 5 straddles 31 Mar'!$C$8:$C$17)&gt;0)*(ISNUMBER('Test 5 straddles 31 Mar'!$B$8:$B$17)*('Test 5 straddles 31 Mar'!$B$8:$B$17=A250)+ISNUMBER('Test 5 straddles 31 Mar'!$C$8:$C$17)*('Test 5 straddles 31 Mar'!$C$8:$C$17=A250)&gt;0))&gt;0,0,1))</f>
        <v/>
      </c>
      <c r="D250">
        <f>SUM(B$2:B250)</f>
        <v/>
      </c>
      <c r="E250">
        <f>SUM(C$2:C250)</f>
        <v/>
      </c>
    </row>
    <row r="251">
      <c r="A251" s="9">
        <f>IF(ISNUMBER('Test 5 straddles 31 Mar'!$E$4),IF('Test 5 straddles 31 Mar'!$E$4+249&lt;='Test 5 straddles 31 Mar'!$F$4,'Test 5 straddles 31 Mar'!$E$4+249,""),"")</f>
        <v/>
      </c>
      <c r="B251">
        <f>IF(A251="",0,IF(SUMPRODUCT((ISNUMBER('Test 5 straddles 31 Mar'!$B$8:$B$17)+ISNUMBER('Test 5 straddles 31 Mar'!$C$8:$C$17)&gt;0)*(IF(ISNUMBER('Test 5 straddles 31 Mar'!$B$8:$B$17),'Test 5 straddles 31 Mar'!$B$8:$B$17,'Test 5 straddles 31 Mar'!$E$4)&lt;=A251)*(IF(ISNUMBER('Test 5 straddles 31 Mar'!$C$8:$C$17),'Test 5 straddles 31 Mar'!$C$8:$C$17,'Test 5 straddles 31 Mar'!$F$4)&gt;=A251))&gt;0,1,0))</f>
        <v/>
      </c>
      <c r="C251">
        <f>IF(B251=0,0,IF(SUMPRODUCT((ISNUMBER('Test 5 straddles 31 Mar'!$B$8:$B$17)+ISNUMBER('Test 5 straddles 31 Mar'!$C$8:$C$17)&gt;0)*(ISNUMBER('Test 5 straddles 31 Mar'!$B$8:$B$17)*('Test 5 straddles 31 Mar'!$B$8:$B$17=A251)+ISNUMBER('Test 5 straddles 31 Mar'!$C$8:$C$17)*('Test 5 straddles 31 Mar'!$C$8:$C$17=A251)&gt;0))&gt;0,0,1))</f>
        <v/>
      </c>
      <c r="D251">
        <f>SUM(B$2:B251)</f>
        <v/>
      </c>
      <c r="E251">
        <f>SUM(C$2:C251)</f>
        <v/>
      </c>
    </row>
    <row r="252">
      <c r="A252" s="9">
        <f>IF(ISNUMBER('Test 5 straddles 31 Mar'!$E$4),IF('Test 5 straddles 31 Mar'!$E$4+250&lt;='Test 5 straddles 31 Mar'!$F$4,'Test 5 straddles 31 Mar'!$E$4+250,""),"")</f>
        <v/>
      </c>
      <c r="B252">
        <f>IF(A252="",0,IF(SUMPRODUCT((ISNUMBER('Test 5 straddles 31 Mar'!$B$8:$B$17)+ISNUMBER('Test 5 straddles 31 Mar'!$C$8:$C$17)&gt;0)*(IF(ISNUMBER('Test 5 straddles 31 Mar'!$B$8:$B$17),'Test 5 straddles 31 Mar'!$B$8:$B$17,'Test 5 straddles 31 Mar'!$E$4)&lt;=A252)*(IF(ISNUMBER('Test 5 straddles 31 Mar'!$C$8:$C$17),'Test 5 straddles 31 Mar'!$C$8:$C$17,'Test 5 straddles 31 Mar'!$F$4)&gt;=A252))&gt;0,1,0))</f>
        <v/>
      </c>
      <c r="C252">
        <f>IF(B252=0,0,IF(SUMPRODUCT((ISNUMBER('Test 5 straddles 31 Mar'!$B$8:$B$17)+ISNUMBER('Test 5 straddles 31 Mar'!$C$8:$C$17)&gt;0)*(ISNUMBER('Test 5 straddles 31 Mar'!$B$8:$B$17)*('Test 5 straddles 31 Mar'!$B$8:$B$17=A252)+ISNUMBER('Test 5 straddles 31 Mar'!$C$8:$C$17)*('Test 5 straddles 31 Mar'!$C$8:$C$17=A252)&gt;0))&gt;0,0,1))</f>
        <v/>
      </c>
      <c r="D252">
        <f>SUM(B$2:B252)</f>
        <v/>
      </c>
      <c r="E252">
        <f>SUM(C$2:C252)</f>
        <v/>
      </c>
    </row>
    <row r="253">
      <c r="A253" s="9">
        <f>IF(ISNUMBER('Test 5 straddles 31 Mar'!$E$4),IF('Test 5 straddles 31 Mar'!$E$4+251&lt;='Test 5 straddles 31 Mar'!$F$4,'Test 5 straddles 31 Mar'!$E$4+251,""),"")</f>
        <v/>
      </c>
      <c r="B253">
        <f>IF(A253="",0,IF(SUMPRODUCT((ISNUMBER('Test 5 straddles 31 Mar'!$B$8:$B$17)+ISNUMBER('Test 5 straddles 31 Mar'!$C$8:$C$17)&gt;0)*(IF(ISNUMBER('Test 5 straddles 31 Mar'!$B$8:$B$17),'Test 5 straddles 31 Mar'!$B$8:$B$17,'Test 5 straddles 31 Mar'!$E$4)&lt;=A253)*(IF(ISNUMBER('Test 5 straddles 31 Mar'!$C$8:$C$17),'Test 5 straddles 31 Mar'!$C$8:$C$17,'Test 5 straddles 31 Mar'!$F$4)&gt;=A253))&gt;0,1,0))</f>
        <v/>
      </c>
      <c r="C253">
        <f>IF(B253=0,0,IF(SUMPRODUCT((ISNUMBER('Test 5 straddles 31 Mar'!$B$8:$B$17)+ISNUMBER('Test 5 straddles 31 Mar'!$C$8:$C$17)&gt;0)*(ISNUMBER('Test 5 straddles 31 Mar'!$B$8:$B$17)*('Test 5 straddles 31 Mar'!$B$8:$B$17=A253)+ISNUMBER('Test 5 straddles 31 Mar'!$C$8:$C$17)*('Test 5 straddles 31 Mar'!$C$8:$C$17=A253)&gt;0))&gt;0,0,1))</f>
        <v/>
      </c>
      <c r="D253">
        <f>SUM(B$2:B253)</f>
        <v/>
      </c>
      <c r="E253">
        <f>SUM(C$2:C253)</f>
        <v/>
      </c>
    </row>
    <row r="254">
      <c r="A254" s="9">
        <f>IF(ISNUMBER('Test 5 straddles 31 Mar'!$E$4),IF('Test 5 straddles 31 Mar'!$E$4+252&lt;='Test 5 straddles 31 Mar'!$F$4,'Test 5 straddles 31 Mar'!$E$4+252,""),"")</f>
        <v/>
      </c>
      <c r="B254">
        <f>IF(A254="",0,IF(SUMPRODUCT((ISNUMBER('Test 5 straddles 31 Mar'!$B$8:$B$17)+ISNUMBER('Test 5 straddles 31 Mar'!$C$8:$C$17)&gt;0)*(IF(ISNUMBER('Test 5 straddles 31 Mar'!$B$8:$B$17),'Test 5 straddles 31 Mar'!$B$8:$B$17,'Test 5 straddles 31 Mar'!$E$4)&lt;=A254)*(IF(ISNUMBER('Test 5 straddles 31 Mar'!$C$8:$C$17),'Test 5 straddles 31 Mar'!$C$8:$C$17,'Test 5 straddles 31 Mar'!$F$4)&gt;=A254))&gt;0,1,0))</f>
        <v/>
      </c>
      <c r="C254">
        <f>IF(B254=0,0,IF(SUMPRODUCT((ISNUMBER('Test 5 straddles 31 Mar'!$B$8:$B$17)+ISNUMBER('Test 5 straddles 31 Mar'!$C$8:$C$17)&gt;0)*(ISNUMBER('Test 5 straddles 31 Mar'!$B$8:$B$17)*('Test 5 straddles 31 Mar'!$B$8:$B$17=A254)+ISNUMBER('Test 5 straddles 31 Mar'!$C$8:$C$17)*('Test 5 straddles 31 Mar'!$C$8:$C$17=A254)&gt;0))&gt;0,0,1))</f>
        <v/>
      </c>
      <c r="D254">
        <f>SUM(B$2:B254)</f>
        <v/>
      </c>
      <c r="E254">
        <f>SUM(C$2:C254)</f>
        <v/>
      </c>
    </row>
    <row r="255">
      <c r="A255" s="9">
        <f>IF(ISNUMBER('Test 5 straddles 31 Mar'!$E$4),IF('Test 5 straddles 31 Mar'!$E$4+253&lt;='Test 5 straddles 31 Mar'!$F$4,'Test 5 straddles 31 Mar'!$E$4+253,""),"")</f>
        <v/>
      </c>
      <c r="B255">
        <f>IF(A255="",0,IF(SUMPRODUCT((ISNUMBER('Test 5 straddles 31 Mar'!$B$8:$B$17)+ISNUMBER('Test 5 straddles 31 Mar'!$C$8:$C$17)&gt;0)*(IF(ISNUMBER('Test 5 straddles 31 Mar'!$B$8:$B$17),'Test 5 straddles 31 Mar'!$B$8:$B$17,'Test 5 straddles 31 Mar'!$E$4)&lt;=A255)*(IF(ISNUMBER('Test 5 straddles 31 Mar'!$C$8:$C$17),'Test 5 straddles 31 Mar'!$C$8:$C$17,'Test 5 straddles 31 Mar'!$F$4)&gt;=A255))&gt;0,1,0))</f>
        <v/>
      </c>
      <c r="C255">
        <f>IF(B255=0,0,IF(SUMPRODUCT((ISNUMBER('Test 5 straddles 31 Mar'!$B$8:$B$17)+ISNUMBER('Test 5 straddles 31 Mar'!$C$8:$C$17)&gt;0)*(ISNUMBER('Test 5 straddles 31 Mar'!$B$8:$B$17)*('Test 5 straddles 31 Mar'!$B$8:$B$17=A255)+ISNUMBER('Test 5 straddles 31 Mar'!$C$8:$C$17)*('Test 5 straddles 31 Mar'!$C$8:$C$17=A255)&gt;0))&gt;0,0,1))</f>
        <v/>
      </c>
      <c r="D255">
        <f>SUM(B$2:B255)</f>
        <v/>
      </c>
      <c r="E255">
        <f>SUM(C$2:C255)</f>
        <v/>
      </c>
    </row>
    <row r="256">
      <c r="A256" s="9">
        <f>IF(ISNUMBER('Test 5 straddles 31 Mar'!$E$4),IF('Test 5 straddles 31 Mar'!$E$4+254&lt;='Test 5 straddles 31 Mar'!$F$4,'Test 5 straddles 31 Mar'!$E$4+254,""),"")</f>
        <v/>
      </c>
      <c r="B256">
        <f>IF(A256="",0,IF(SUMPRODUCT((ISNUMBER('Test 5 straddles 31 Mar'!$B$8:$B$17)+ISNUMBER('Test 5 straddles 31 Mar'!$C$8:$C$17)&gt;0)*(IF(ISNUMBER('Test 5 straddles 31 Mar'!$B$8:$B$17),'Test 5 straddles 31 Mar'!$B$8:$B$17,'Test 5 straddles 31 Mar'!$E$4)&lt;=A256)*(IF(ISNUMBER('Test 5 straddles 31 Mar'!$C$8:$C$17),'Test 5 straddles 31 Mar'!$C$8:$C$17,'Test 5 straddles 31 Mar'!$F$4)&gt;=A256))&gt;0,1,0))</f>
        <v/>
      </c>
      <c r="C256">
        <f>IF(B256=0,0,IF(SUMPRODUCT((ISNUMBER('Test 5 straddles 31 Mar'!$B$8:$B$17)+ISNUMBER('Test 5 straddles 31 Mar'!$C$8:$C$17)&gt;0)*(ISNUMBER('Test 5 straddles 31 Mar'!$B$8:$B$17)*('Test 5 straddles 31 Mar'!$B$8:$B$17=A256)+ISNUMBER('Test 5 straddles 31 Mar'!$C$8:$C$17)*('Test 5 straddles 31 Mar'!$C$8:$C$17=A256)&gt;0))&gt;0,0,1))</f>
        <v/>
      </c>
      <c r="D256">
        <f>SUM(B$2:B256)</f>
        <v/>
      </c>
      <c r="E256">
        <f>SUM(C$2:C256)</f>
        <v/>
      </c>
    </row>
    <row r="257">
      <c r="A257" s="9">
        <f>IF(ISNUMBER('Test 5 straddles 31 Mar'!$E$4),IF('Test 5 straddles 31 Mar'!$E$4+255&lt;='Test 5 straddles 31 Mar'!$F$4,'Test 5 straddles 31 Mar'!$E$4+255,""),"")</f>
        <v/>
      </c>
      <c r="B257">
        <f>IF(A257="",0,IF(SUMPRODUCT((ISNUMBER('Test 5 straddles 31 Mar'!$B$8:$B$17)+ISNUMBER('Test 5 straddles 31 Mar'!$C$8:$C$17)&gt;0)*(IF(ISNUMBER('Test 5 straddles 31 Mar'!$B$8:$B$17),'Test 5 straddles 31 Mar'!$B$8:$B$17,'Test 5 straddles 31 Mar'!$E$4)&lt;=A257)*(IF(ISNUMBER('Test 5 straddles 31 Mar'!$C$8:$C$17),'Test 5 straddles 31 Mar'!$C$8:$C$17,'Test 5 straddles 31 Mar'!$F$4)&gt;=A257))&gt;0,1,0))</f>
        <v/>
      </c>
      <c r="C257">
        <f>IF(B257=0,0,IF(SUMPRODUCT((ISNUMBER('Test 5 straddles 31 Mar'!$B$8:$B$17)+ISNUMBER('Test 5 straddles 31 Mar'!$C$8:$C$17)&gt;0)*(ISNUMBER('Test 5 straddles 31 Mar'!$B$8:$B$17)*('Test 5 straddles 31 Mar'!$B$8:$B$17=A257)+ISNUMBER('Test 5 straddles 31 Mar'!$C$8:$C$17)*('Test 5 straddles 31 Mar'!$C$8:$C$17=A257)&gt;0))&gt;0,0,1))</f>
        <v/>
      </c>
      <c r="D257">
        <f>SUM(B$2:B257)</f>
        <v/>
      </c>
      <c r="E257">
        <f>SUM(C$2:C257)</f>
        <v/>
      </c>
    </row>
    <row r="258">
      <c r="A258" s="9">
        <f>IF(ISNUMBER('Test 5 straddles 31 Mar'!$E$4),IF('Test 5 straddles 31 Mar'!$E$4+256&lt;='Test 5 straddles 31 Mar'!$F$4,'Test 5 straddles 31 Mar'!$E$4+256,""),"")</f>
        <v/>
      </c>
      <c r="B258">
        <f>IF(A258="",0,IF(SUMPRODUCT((ISNUMBER('Test 5 straddles 31 Mar'!$B$8:$B$17)+ISNUMBER('Test 5 straddles 31 Mar'!$C$8:$C$17)&gt;0)*(IF(ISNUMBER('Test 5 straddles 31 Mar'!$B$8:$B$17),'Test 5 straddles 31 Mar'!$B$8:$B$17,'Test 5 straddles 31 Mar'!$E$4)&lt;=A258)*(IF(ISNUMBER('Test 5 straddles 31 Mar'!$C$8:$C$17),'Test 5 straddles 31 Mar'!$C$8:$C$17,'Test 5 straddles 31 Mar'!$F$4)&gt;=A258))&gt;0,1,0))</f>
        <v/>
      </c>
      <c r="C258">
        <f>IF(B258=0,0,IF(SUMPRODUCT((ISNUMBER('Test 5 straddles 31 Mar'!$B$8:$B$17)+ISNUMBER('Test 5 straddles 31 Mar'!$C$8:$C$17)&gt;0)*(ISNUMBER('Test 5 straddles 31 Mar'!$B$8:$B$17)*('Test 5 straddles 31 Mar'!$B$8:$B$17=A258)+ISNUMBER('Test 5 straddles 31 Mar'!$C$8:$C$17)*('Test 5 straddles 31 Mar'!$C$8:$C$17=A258)&gt;0))&gt;0,0,1))</f>
        <v/>
      </c>
      <c r="D258">
        <f>SUM(B$2:B258)</f>
        <v/>
      </c>
      <c r="E258">
        <f>SUM(C$2:C258)</f>
        <v/>
      </c>
    </row>
    <row r="259">
      <c r="A259" s="9">
        <f>IF(ISNUMBER('Test 5 straddles 31 Mar'!$E$4),IF('Test 5 straddles 31 Mar'!$E$4+257&lt;='Test 5 straddles 31 Mar'!$F$4,'Test 5 straddles 31 Mar'!$E$4+257,""),"")</f>
        <v/>
      </c>
      <c r="B259">
        <f>IF(A259="",0,IF(SUMPRODUCT((ISNUMBER('Test 5 straddles 31 Mar'!$B$8:$B$17)+ISNUMBER('Test 5 straddles 31 Mar'!$C$8:$C$17)&gt;0)*(IF(ISNUMBER('Test 5 straddles 31 Mar'!$B$8:$B$17),'Test 5 straddles 31 Mar'!$B$8:$B$17,'Test 5 straddles 31 Mar'!$E$4)&lt;=A259)*(IF(ISNUMBER('Test 5 straddles 31 Mar'!$C$8:$C$17),'Test 5 straddles 31 Mar'!$C$8:$C$17,'Test 5 straddles 31 Mar'!$F$4)&gt;=A259))&gt;0,1,0))</f>
        <v/>
      </c>
      <c r="C259">
        <f>IF(B259=0,0,IF(SUMPRODUCT((ISNUMBER('Test 5 straddles 31 Mar'!$B$8:$B$17)+ISNUMBER('Test 5 straddles 31 Mar'!$C$8:$C$17)&gt;0)*(ISNUMBER('Test 5 straddles 31 Mar'!$B$8:$B$17)*('Test 5 straddles 31 Mar'!$B$8:$B$17=A259)+ISNUMBER('Test 5 straddles 31 Mar'!$C$8:$C$17)*('Test 5 straddles 31 Mar'!$C$8:$C$17=A259)&gt;0))&gt;0,0,1))</f>
        <v/>
      </c>
      <c r="D259">
        <f>SUM(B$2:B259)</f>
        <v/>
      </c>
      <c r="E259">
        <f>SUM(C$2:C259)</f>
        <v/>
      </c>
    </row>
    <row r="260">
      <c r="A260" s="9">
        <f>IF(ISNUMBER('Test 5 straddles 31 Mar'!$E$4),IF('Test 5 straddles 31 Mar'!$E$4+258&lt;='Test 5 straddles 31 Mar'!$F$4,'Test 5 straddles 31 Mar'!$E$4+258,""),"")</f>
        <v/>
      </c>
      <c r="B260">
        <f>IF(A260="",0,IF(SUMPRODUCT((ISNUMBER('Test 5 straddles 31 Mar'!$B$8:$B$17)+ISNUMBER('Test 5 straddles 31 Mar'!$C$8:$C$17)&gt;0)*(IF(ISNUMBER('Test 5 straddles 31 Mar'!$B$8:$B$17),'Test 5 straddles 31 Mar'!$B$8:$B$17,'Test 5 straddles 31 Mar'!$E$4)&lt;=A260)*(IF(ISNUMBER('Test 5 straddles 31 Mar'!$C$8:$C$17),'Test 5 straddles 31 Mar'!$C$8:$C$17,'Test 5 straddles 31 Mar'!$F$4)&gt;=A260))&gt;0,1,0))</f>
        <v/>
      </c>
      <c r="C260">
        <f>IF(B260=0,0,IF(SUMPRODUCT((ISNUMBER('Test 5 straddles 31 Mar'!$B$8:$B$17)+ISNUMBER('Test 5 straddles 31 Mar'!$C$8:$C$17)&gt;0)*(ISNUMBER('Test 5 straddles 31 Mar'!$B$8:$B$17)*('Test 5 straddles 31 Mar'!$B$8:$B$17=A260)+ISNUMBER('Test 5 straddles 31 Mar'!$C$8:$C$17)*('Test 5 straddles 31 Mar'!$C$8:$C$17=A260)&gt;0))&gt;0,0,1))</f>
        <v/>
      </c>
      <c r="D260">
        <f>SUM(B$2:B260)</f>
        <v/>
      </c>
      <c r="E260">
        <f>SUM(C$2:C260)</f>
        <v/>
      </c>
    </row>
    <row r="261">
      <c r="A261" s="9">
        <f>IF(ISNUMBER('Test 5 straddles 31 Mar'!$E$4),IF('Test 5 straddles 31 Mar'!$E$4+259&lt;='Test 5 straddles 31 Mar'!$F$4,'Test 5 straddles 31 Mar'!$E$4+259,""),"")</f>
        <v/>
      </c>
      <c r="B261">
        <f>IF(A261="",0,IF(SUMPRODUCT((ISNUMBER('Test 5 straddles 31 Mar'!$B$8:$B$17)+ISNUMBER('Test 5 straddles 31 Mar'!$C$8:$C$17)&gt;0)*(IF(ISNUMBER('Test 5 straddles 31 Mar'!$B$8:$B$17),'Test 5 straddles 31 Mar'!$B$8:$B$17,'Test 5 straddles 31 Mar'!$E$4)&lt;=A261)*(IF(ISNUMBER('Test 5 straddles 31 Mar'!$C$8:$C$17),'Test 5 straddles 31 Mar'!$C$8:$C$17,'Test 5 straddles 31 Mar'!$F$4)&gt;=A261))&gt;0,1,0))</f>
        <v/>
      </c>
      <c r="C261">
        <f>IF(B261=0,0,IF(SUMPRODUCT((ISNUMBER('Test 5 straddles 31 Mar'!$B$8:$B$17)+ISNUMBER('Test 5 straddles 31 Mar'!$C$8:$C$17)&gt;0)*(ISNUMBER('Test 5 straddles 31 Mar'!$B$8:$B$17)*('Test 5 straddles 31 Mar'!$B$8:$B$17=A261)+ISNUMBER('Test 5 straddles 31 Mar'!$C$8:$C$17)*('Test 5 straddles 31 Mar'!$C$8:$C$17=A261)&gt;0))&gt;0,0,1))</f>
        <v/>
      </c>
      <c r="D261">
        <f>SUM(B$2:B261)</f>
        <v/>
      </c>
      <c r="E261">
        <f>SUM(C$2:C261)</f>
        <v/>
      </c>
    </row>
    <row r="262">
      <c r="A262" s="9">
        <f>IF(ISNUMBER('Test 5 straddles 31 Mar'!$E$4),IF('Test 5 straddles 31 Mar'!$E$4+260&lt;='Test 5 straddles 31 Mar'!$F$4,'Test 5 straddles 31 Mar'!$E$4+260,""),"")</f>
        <v/>
      </c>
      <c r="B262">
        <f>IF(A262="",0,IF(SUMPRODUCT((ISNUMBER('Test 5 straddles 31 Mar'!$B$8:$B$17)+ISNUMBER('Test 5 straddles 31 Mar'!$C$8:$C$17)&gt;0)*(IF(ISNUMBER('Test 5 straddles 31 Mar'!$B$8:$B$17),'Test 5 straddles 31 Mar'!$B$8:$B$17,'Test 5 straddles 31 Mar'!$E$4)&lt;=A262)*(IF(ISNUMBER('Test 5 straddles 31 Mar'!$C$8:$C$17),'Test 5 straddles 31 Mar'!$C$8:$C$17,'Test 5 straddles 31 Mar'!$F$4)&gt;=A262))&gt;0,1,0))</f>
        <v/>
      </c>
      <c r="C262">
        <f>IF(B262=0,0,IF(SUMPRODUCT((ISNUMBER('Test 5 straddles 31 Mar'!$B$8:$B$17)+ISNUMBER('Test 5 straddles 31 Mar'!$C$8:$C$17)&gt;0)*(ISNUMBER('Test 5 straddles 31 Mar'!$B$8:$B$17)*('Test 5 straddles 31 Mar'!$B$8:$B$17=A262)+ISNUMBER('Test 5 straddles 31 Mar'!$C$8:$C$17)*('Test 5 straddles 31 Mar'!$C$8:$C$17=A262)&gt;0))&gt;0,0,1))</f>
        <v/>
      </c>
      <c r="D262">
        <f>SUM(B$2:B262)</f>
        <v/>
      </c>
      <c r="E262">
        <f>SUM(C$2:C262)</f>
        <v/>
      </c>
    </row>
    <row r="263">
      <c r="A263" s="9">
        <f>IF(ISNUMBER('Test 5 straddles 31 Mar'!$E$4),IF('Test 5 straddles 31 Mar'!$E$4+261&lt;='Test 5 straddles 31 Mar'!$F$4,'Test 5 straddles 31 Mar'!$E$4+261,""),"")</f>
        <v/>
      </c>
      <c r="B263">
        <f>IF(A263="",0,IF(SUMPRODUCT((ISNUMBER('Test 5 straddles 31 Mar'!$B$8:$B$17)+ISNUMBER('Test 5 straddles 31 Mar'!$C$8:$C$17)&gt;0)*(IF(ISNUMBER('Test 5 straddles 31 Mar'!$B$8:$B$17),'Test 5 straddles 31 Mar'!$B$8:$B$17,'Test 5 straddles 31 Mar'!$E$4)&lt;=A263)*(IF(ISNUMBER('Test 5 straddles 31 Mar'!$C$8:$C$17),'Test 5 straddles 31 Mar'!$C$8:$C$17,'Test 5 straddles 31 Mar'!$F$4)&gt;=A263))&gt;0,1,0))</f>
        <v/>
      </c>
      <c r="C263">
        <f>IF(B263=0,0,IF(SUMPRODUCT((ISNUMBER('Test 5 straddles 31 Mar'!$B$8:$B$17)+ISNUMBER('Test 5 straddles 31 Mar'!$C$8:$C$17)&gt;0)*(ISNUMBER('Test 5 straddles 31 Mar'!$B$8:$B$17)*('Test 5 straddles 31 Mar'!$B$8:$B$17=A263)+ISNUMBER('Test 5 straddles 31 Mar'!$C$8:$C$17)*('Test 5 straddles 31 Mar'!$C$8:$C$17=A263)&gt;0))&gt;0,0,1))</f>
        <v/>
      </c>
      <c r="D263">
        <f>SUM(B$2:B263)</f>
        <v/>
      </c>
      <c r="E263">
        <f>SUM(C$2:C263)</f>
        <v/>
      </c>
    </row>
    <row r="264">
      <c r="A264" s="9">
        <f>IF(ISNUMBER('Test 5 straddles 31 Mar'!$E$4),IF('Test 5 straddles 31 Mar'!$E$4+262&lt;='Test 5 straddles 31 Mar'!$F$4,'Test 5 straddles 31 Mar'!$E$4+262,""),"")</f>
        <v/>
      </c>
      <c r="B264">
        <f>IF(A264="",0,IF(SUMPRODUCT((ISNUMBER('Test 5 straddles 31 Mar'!$B$8:$B$17)+ISNUMBER('Test 5 straddles 31 Mar'!$C$8:$C$17)&gt;0)*(IF(ISNUMBER('Test 5 straddles 31 Mar'!$B$8:$B$17),'Test 5 straddles 31 Mar'!$B$8:$B$17,'Test 5 straddles 31 Mar'!$E$4)&lt;=A264)*(IF(ISNUMBER('Test 5 straddles 31 Mar'!$C$8:$C$17),'Test 5 straddles 31 Mar'!$C$8:$C$17,'Test 5 straddles 31 Mar'!$F$4)&gt;=A264))&gt;0,1,0))</f>
        <v/>
      </c>
      <c r="C264">
        <f>IF(B264=0,0,IF(SUMPRODUCT((ISNUMBER('Test 5 straddles 31 Mar'!$B$8:$B$17)+ISNUMBER('Test 5 straddles 31 Mar'!$C$8:$C$17)&gt;0)*(ISNUMBER('Test 5 straddles 31 Mar'!$B$8:$B$17)*('Test 5 straddles 31 Mar'!$B$8:$B$17=A264)+ISNUMBER('Test 5 straddles 31 Mar'!$C$8:$C$17)*('Test 5 straddles 31 Mar'!$C$8:$C$17=A264)&gt;0))&gt;0,0,1))</f>
        <v/>
      </c>
      <c r="D264">
        <f>SUM(B$2:B264)</f>
        <v/>
      </c>
      <c r="E264">
        <f>SUM(C$2:C264)</f>
        <v/>
      </c>
    </row>
    <row r="265">
      <c r="A265" s="9">
        <f>IF(ISNUMBER('Test 5 straddles 31 Mar'!$E$4),IF('Test 5 straddles 31 Mar'!$E$4+263&lt;='Test 5 straddles 31 Mar'!$F$4,'Test 5 straddles 31 Mar'!$E$4+263,""),"")</f>
        <v/>
      </c>
      <c r="B265">
        <f>IF(A265="",0,IF(SUMPRODUCT((ISNUMBER('Test 5 straddles 31 Mar'!$B$8:$B$17)+ISNUMBER('Test 5 straddles 31 Mar'!$C$8:$C$17)&gt;0)*(IF(ISNUMBER('Test 5 straddles 31 Mar'!$B$8:$B$17),'Test 5 straddles 31 Mar'!$B$8:$B$17,'Test 5 straddles 31 Mar'!$E$4)&lt;=A265)*(IF(ISNUMBER('Test 5 straddles 31 Mar'!$C$8:$C$17),'Test 5 straddles 31 Mar'!$C$8:$C$17,'Test 5 straddles 31 Mar'!$F$4)&gt;=A265))&gt;0,1,0))</f>
        <v/>
      </c>
      <c r="C265">
        <f>IF(B265=0,0,IF(SUMPRODUCT((ISNUMBER('Test 5 straddles 31 Mar'!$B$8:$B$17)+ISNUMBER('Test 5 straddles 31 Mar'!$C$8:$C$17)&gt;0)*(ISNUMBER('Test 5 straddles 31 Mar'!$B$8:$B$17)*('Test 5 straddles 31 Mar'!$B$8:$B$17=A265)+ISNUMBER('Test 5 straddles 31 Mar'!$C$8:$C$17)*('Test 5 straddles 31 Mar'!$C$8:$C$17=A265)&gt;0))&gt;0,0,1))</f>
        <v/>
      </c>
      <c r="D265">
        <f>SUM(B$2:B265)</f>
        <v/>
      </c>
      <c r="E265">
        <f>SUM(C$2:C265)</f>
        <v/>
      </c>
    </row>
    <row r="266">
      <c r="A266" s="9">
        <f>IF(ISNUMBER('Test 5 straddles 31 Mar'!$E$4),IF('Test 5 straddles 31 Mar'!$E$4+264&lt;='Test 5 straddles 31 Mar'!$F$4,'Test 5 straddles 31 Mar'!$E$4+264,""),"")</f>
        <v/>
      </c>
      <c r="B266">
        <f>IF(A266="",0,IF(SUMPRODUCT((ISNUMBER('Test 5 straddles 31 Mar'!$B$8:$B$17)+ISNUMBER('Test 5 straddles 31 Mar'!$C$8:$C$17)&gt;0)*(IF(ISNUMBER('Test 5 straddles 31 Mar'!$B$8:$B$17),'Test 5 straddles 31 Mar'!$B$8:$B$17,'Test 5 straddles 31 Mar'!$E$4)&lt;=A266)*(IF(ISNUMBER('Test 5 straddles 31 Mar'!$C$8:$C$17),'Test 5 straddles 31 Mar'!$C$8:$C$17,'Test 5 straddles 31 Mar'!$F$4)&gt;=A266))&gt;0,1,0))</f>
        <v/>
      </c>
      <c r="C266">
        <f>IF(B266=0,0,IF(SUMPRODUCT((ISNUMBER('Test 5 straddles 31 Mar'!$B$8:$B$17)+ISNUMBER('Test 5 straddles 31 Mar'!$C$8:$C$17)&gt;0)*(ISNUMBER('Test 5 straddles 31 Mar'!$B$8:$B$17)*('Test 5 straddles 31 Mar'!$B$8:$B$17=A266)+ISNUMBER('Test 5 straddles 31 Mar'!$C$8:$C$17)*('Test 5 straddles 31 Mar'!$C$8:$C$17=A266)&gt;0))&gt;0,0,1))</f>
        <v/>
      </c>
      <c r="D266">
        <f>SUM(B$2:B266)</f>
        <v/>
      </c>
      <c r="E266">
        <f>SUM(C$2:C266)</f>
        <v/>
      </c>
    </row>
    <row r="267">
      <c r="A267" s="9">
        <f>IF(ISNUMBER('Test 5 straddles 31 Mar'!$E$4),IF('Test 5 straddles 31 Mar'!$E$4+265&lt;='Test 5 straddles 31 Mar'!$F$4,'Test 5 straddles 31 Mar'!$E$4+265,""),"")</f>
        <v/>
      </c>
      <c r="B267">
        <f>IF(A267="",0,IF(SUMPRODUCT((ISNUMBER('Test 5 straddles 31 Mar'!$B$8:$B$17)+ISNUMBER('Test 5 straddles 31 Mar'!$C$8:$C$17)&gt;0)*(IF(ISNUMBER('Test 5 straddles 31 Mar'!$B$8:$B$17),'Test 5 straddles 31 Mar'!$B$8:$B$17,'Test 5 straddles 31 Mar'!$E$4)&lt;=A267)*(IF(ISNUMBER('Test 5 straddles 31 Mar'!$C$8:$C$17),'Test 5 straddles 31 Mar'!$C$8:$C$17,'Test 5 straddles 31 Mar'!$F$4)&gt;=A267))&gt;0,1,0))</f>
        <v/>
      </c>
      <c r="C267">
        <f>IF(B267=0,0,IF(SUMPRODUCT((ISNUMBER('Test 5 straddles 31 Mar'!$B$8:$B$17)+ISNUMBER('Test 5 straddles 31 Mar'!$C$8:$C$17)&gt;0)*(ISNUMBER('Test 5 straddles 31 Mar'!$B$8:$B$17)*('Test 5 straddles 31 Mar'!$B$8:$B$17=A267)+ISNUMBER('Test 5 straddles 31 Mar'!$C$8:$C$17)*('Test 5 straddles 31 Mar'!$C$8:$C$17=A267)&gt;0))&gt;0,0,1))</f>
        <v/>
      </c>
      <c r="D267">
        <f>SUM(B$2:B267)</f>
        <v/>
      </c>
      <c r="E267">
        <f>SUM(C$2:C267)</f>
        <v/>
      </c>
    </row>
    <row r="268">
      <c r="A268" s="9">
        <f>IF(ISNUMBER('Test 5 straddles 31 Mar'!$E$4),IF('Test 5 straddles 31 Mar'!$E$4+266&lt;='Test 5 straddles 31 Mar'!$F$4,'Test 5 straddles 31 Mar'!$E$4+266,""),"")</f>
        <v/>
      </c>
      <c r="B268">
        <f>IF(A268="",0,IF(SUMPRODUCT((ISNUMBER('Test 5 straddles 31 Mar'!$B$8:$B$17)+ISNUMBER('Test 5 straddles 31 Mar'!$C$8:$C$17)&gt;0)*(IF(ISNUMBER('Test 5 straddles 31 Mar'!$B$8:$B$17),'Test 5 straddles 31 Mar'!$B$8:$B$17,'Test 5 straddles 31 Mar'!$E$4)&lt;=A268)*(IF(ISNUMBER('Test 5 straddles 31 Mar'!$C$8:$C$17),'Test 5 straddles 31 Mar'!$C$8:$C$17,'Test 5 straddles 31 Mar'!$F$4)&gt;=A268))&gt;0,1,0))</f>
        <v/>
      </c>
      <c r="C268">
        <f>IF(B268=0,0,IF(SUMPRODUCT((ISNUMBER('Test 5 straddles 31 Mar'!$B$8:$B$17)+ISNUMBER('Test 5 straddles 31 Mar'!$C$8:$C$17)&gt;0)*(ISNUMBER('Test 5 straddles 31 Mar'!$B$8:$B$17)*('Test 5 straddles 31 Mar'!$B$8:$B$17=A268)+ISNUMBER('Test 5 straddles 31 Mar'!$C$8:$C$17)*('Test 5 straddles 31 Mar'!$C$8:$C$17=A268)&gt;0))&gt;0,0,1))</f>
        <v/>
      </c>
      <c r="D268">
        <f>SUM(B$2:B268)</f>
        <v/>
      </c>
      <c r="E268">
        <f>SUM(C$2:C268)</f>
        <v/>
      </c>
    </row>
    <row r="269">
      <c r="A269" s="9">
        <f>IF(ISNUMBER('Test 5 straddles 31 Mar'!$E$4),IF('Test 5 straddles 31 Mar'!$E$4+267&lt;='Test 5 straddles 31 Mar'!$F$4,'Test 5 straddles 31 Mar'!$E$4+267,""),"")</f>
        <v/>
      </c>
      <c r="B269">
        <f>IF(A269="",0,IF(SUMPRODUCT((ISNUMBER('Test 5 straddles 31 Mar'!$B$8:$B$17)+ISNUMBER('Test 5 straddles 31 Mar'!$C$8:$C$17)&gt;0)*(IF(ISNUMBER('Test 5 straddles 31 Mar'!$B$8:$B$17),'Test 5 straddles 31 Mar'!$B$8:$B$17,'Test 5 straddles 31 Mar'!$E$4)&lt;=A269)*(IF(ISNUMBER('Test 5 straddles 31 Mar'!$C$8:$C$17),'Test 5 straddles 31 Mar'!$C$8:$C$17,'Test 5 straddles 31 Mar'!$F$4)&gt;=A269))&gt;0,1,0))</f>
        <v/>
      </c>
      <c r="C269">
        <f>IF(B269=0,0,IF(SUMPRODUCT((ISNUMBER('Test 5 straddles 31 Mar'!$B$8:$B$17)+ISNUMBER('Test 5 straddles 31 Mar'!$C$8:$C$17)&gt;0)*(ISNUMBER('Test 5 straddles 31 Mar'!$B$8:$B$17)*('Test 5 straddles 31 Mar'!$B$8:$B$17=A269)+ISNUMBER('Test 5 straddles 31 Mar'!$C$8:$C$17)*('Test 5 straddles 31 Mar'!$C$8:$C$17=A269)&gt;0))&gt;0,0,1))</f>
        <v/>
      </c>
      <c r="D269">
        <f>SUM(B$2:B269)</f>
        <v/>
      </c>
      <c r="E269">
        <f>SUM(C$2:C269)</f>
        <v/>
      </c>
    </row>
    <row r="270">
      <c r="A270" s="9">
        <f>IF(ISNUMBER('Test 5 straddles 31 Mar'!$E$4),IF('Test 5 straddles 31 Mar'!$E$4+268&lt;='Test 5 straddles 31 Mar'!$F$4,'Test 5 straddles 31 Mar'!$E$4+268,""),"")</f>
        <v/>
      </c>
      <c r="B270">
        <f>IF(A270="",0,IF(SUMPRODUCT((ISNUMBER('Test 5 straddles 31 Mar'!$B$8:$B$17)+ISNUMBER('Test 5 straddles 31 Mar'!$C$8:$C$17)&gt;0)*(IF(ISNUMBER('Test 5 straddles 31 Mar'!$B$8:$B$17),'Test 5 straddles 31 Mar'!$B$8:$B$17,'Test 5 straddles 31 Mar'!$E$4)&lt;=A270)*(IF(ISNUMBER('Test 5 straddles 31 Mar'!$C$8:$C$17),'Test 5 straddles 31 Mar'!$C$8:$C$17,'Test 5 straddles 31 Mar'!$F$4)&gt;=A270))&gt;0,1,0))</f>
        <v/>
      </c>
      <c r="C270">
        <f>IF(B270=0,0,IF(SUMPRODUCT((ISNUMBER('Test 5 straddles 31 Mar'!$B$8:$B$17)+ISNUMBER('Test 5 straddles 31 Mar'!$C$8:$C$17)&gt;0)*(ISNUMBER('Test 5 straddles 31 Mar'!$B$8:$B$17)*('Test 5 straddles 31 Mar'!$B$8:$B$17=A270)+ISNUMBER('Test 5 straddles 31 Mar'!$C$8:$C$17)*('Test 5 straddles 31 Mar'!$C$8:$C$17=A270)&gt;0))&gt;0,0,1))</f>
        <v/>
      </c>
      <c r="D270">
        <f>SUM(B$2:B270)</f>
        <v/>
      </c>
      <c r="E270">
        <f>SUM(C$2:C270)</f>
        <v/>
      </c>
    </row>
    <row r="271">
      <c r="A271" s="9">
        <f>IF(ISNUMBER('Test 5 straddles 31 Mar'!$E$4),IF('Test 5 straddles 31 Mar'!$E$4+269&lt;='Test 5 straddles 31 Mar'!$F$4,'Test 5 straddles 31 Mar'!$E$4+269,""),"")</f>
        <v/>
      </c>
      <c r="B271">
        <f>IF(A271="",0,IF(SUMPRODUCT((ISNUMBER('Test 5 straddles 31 Mar'!$B$8:$B$17)+ISNUMBER('Test 5 straddles 31 Mar'!$C$8:$C$17)&gt;0)*(IF(ISNUMBER('Test 5 straddles 31 Mar'!$B$8:$B$17),'Test 5 straddles 31 Mar'!$B$8:$B$17,'Test 5 straddles 31 Mar'!$E$4)&lt;=A271)*(IF(ISNUMBER('Test 5 straddles 31 Mar'!$C$8:$C$17),'Test 5 straddles 31 Mar'!$C$8:$C$17,'Test 5 straddles 31 Mar'!$F$4)&gt;=A271))&gt;0,1,0))</f>
        <v/>
      </c>
      <c r="C271">
        <f>IF(B271=0,0,IF(SUMPRODUCT((ISNUMBER('Test 5 straddles 31 Mar'!$B$8:$B$17)+ISNUMBER('Test 5 straddles 31 Mar'!$C$8:$C$17)&gt;0)*(ISNUMBER('Test 5 straddles 31 Mar'!$B$8:$B$17)*('Test 5 straddles 31 Mar'!$B$8:$B$17=A271)+ISNUMBER('Test 5 straddles 31 Mar'!$C$8:$C$17)*('Test 5 straddles 31 Mar'!$C$8:$C$17=A271)&gt;0))&gt;0,0,1))</f>
        <v/>
      </c>
      <c r="D271">
        <f>SUM(B$2:B271)</f>
        <v/>
      </c>
      <c r="E271">
        <f>SUM(C$2:C271)</f>
        <v/>
      </c>
    </row>
    <row r="272">
      <c r="A272" s="9">
        <f>IF(ISNUMBER('Test 5 straddles 31 Mar'!$E$4),IF('Test 5 straddles 31 Mar'!$E$4+270&lt;='Test 5 straddles 31 Mar'!$F$4,'Test 5 straddles 31 Mar'!$E$4+270,""),"")</f>
        <v/>
      </c>
      <c r="B272">
        <f>IF(A272="",0,IF(SUMPRODUCT((ISNUMBER('Test 5 straddles 31 Mar'!$B$8:$B$17)+ISNUMBER('Test 5 straddles 31 Mar'!$C$8:$C$17)&gt;0)*(IF(ISNUMBER('Test 5 straddles 31 Mar'!$B$8:$B$17),'Test 5 straddles 31 Mar'!$B$8:$B$17,'Test 5 straddles 31 Mar'!$E$4)&lt;=A272)*(IF(ISNUMBER('Test 5 straddles 31 Mar'!$C$8:$C$17),'Test 5 straddles 31 Mar'!$C$8:$C$17,'Test 5 straddles 31 Mar'!$F$4)&gt;=A272))&gt;0,1,0))</f>
        <v/>
      </c>
      <c r="C272">
        <f>IF(B272=0,0,IF(SUMPRODUCT((ISNUMBER('Test 5 straddles 31 Mar'!$B$8:$B$17)+ISNUMBER('Test 5 straddles 31 Mar'!$C$8:$C$17)&gt;0)*(ISNUMBER('Test 5 straddles 31 Mar'!$B$8:$B$17)*('Test 5 straddles 31 Mar'!$B$8:$B$17=A272)+ISNUMBER('Test 5 straddles 31 Mar'!$C$8:$C$17)*('Test 5 straddles 31 Mar'!$C$8:$C$17=A272)&gt;0))&gt;0,0,1))</f>
        <v/>
      </c>
      <c r="D272">
        <f>SUM(B$2:B272)</f>
        <v/>
      </c>
      <c r="E272">
        <f>SUM(C$2:C272)</f>
        <v/>
      </c>
    </row>
    <row r="273">
      <c r="A273" s="9">
        <f>IF(ISNUMBER('Test 5 straddles 31 Mar'!$E$4),IF('Test 5 straddles 31 Mar'!$E$4+271&lt;='Test 5 straddles 31 Mar'!$F$4,'Test 5 straddles 31 Mar'!$E$4+271,""),"")</f>
        <v/>
      </c>
      <c r="B273">
        <f>IF(A273="",0,IF(SUMPRODUCT((ISNUMBER('Test 5 straddles 31 Mar'!$B$8:$B$17)+ISNUMBER('Test 5 straddles 31 Mar'!$C$8:$C$17)&gt;0)*(IF(ISNUMBER('Test 5 straddles 31 Mar'!$B$8:$B$17),'Test 5 straddles 31 Mar'!$B$8:$B$17,'Test 5 straddles 31 Mar'!$E$4)&lt;=A273)*(IF(ISNUMBER('Test 5 straddles 31 Mar'!$C$8:$C$17),'Test 5 straddles 31 Mar'!$C$8:$C$17,'Test 5 straddles 31 Mar'!$F$4)&gt;=A273))&gt;0,1,0))</f>
        <v/>
      </c>
      <c r="C273">
        <f>IF(B273=0,0,IF(SUMPRODUCT((ISNUMBER('Test 5 straddles 31 Mar'!$B$8:$B$17)+ISNUMBER('Test 5 straddles 31 Mar'!$C$8:$C$17)&gt;0)*(ISNUMBER('Test 5 straddles 31 Mar'!$B$8:$B$17)*('Test 5 straddles 31 Mar'!$B$8:$B$17=A273)+ISNUMBER('Test 5 straddles 31 Mar'!$C$8:$C$17)*('Test 5 straddles 31 Mar'!$C$8:$C$17=A273)&gt;0))&gt;0,0,1))</f>
        <v/>
      </c>
      <c r="D273">
        <f>SUM(B$2:B273)</f>
        <v/>
      </c>
      <c r="E273">
        <f>SUM(C$2:C273)</f>
        <v/>
      </c>
    </row>
    <row r="274">
      <c r="A274" s="9">
        <f>IF(ISNUMBER('Test 5 straddles 31 Mar'!$E$4),IF('Test 5 straddles 31 Mar'!$E$4+272&lt;='Test 5 straddles 31 Mar'!$F$4,'Test 5 straddles 31 Mar'!$E$4+272,""),"")</f>
        <v/>
      </c>
      <c r="B274">
        <f>IF(A274="",0,IF(SUMPRODUCT((ISNUMBER('Test 5 straddles 31 Mar'!$B$8:$B$17)+ISNUMBER('Test 5 straddles 31 Mar'!$C$8:$C$17)&gt;0)*(IF(ISNUMBER('Test 5 straddles 31 Mar'!$B$8:$B$17),'Test 5 straddles 31 Mar'!$B$8:$B$17,'Test 5 straddles 31 Mar'!$E$4)&lt;=A274)*(IF(ISNUMBER('Test 5 straddles 31 Mar'!$C$8:$C$17),'Test 5 straddles 31 Mar'!$C$8:$C$17,'Test 5 straddles 31 Mar'!$F$4)&gt;=A274))&gt;0,1,0))</f>
        <v/>
      </c>
      <c r="C274">
        <f>IF(B274=0,0,IF(SUMPRODUCT((ISNUMBER('Test 5 straddles 31 Mar'!$B$8:$B$17)+ISNUMBER('Test 5 straddles 31 Mar'!$C$8:$C$17)&gt;0)*(ISNUMBER('Test 5 straddles 31 Mar'!$B$8:$B$17)*('Test 5 straddles 31 Mar'!$B$8:$B$17=A274)+ISNUMBER('Test 5 straddles 31 Mar'!$C$8:$C$17)*('Test 5 straddles 31 Mar'!$C$8:$C$17=A274)&gt;0))&gt;0,0,1))</f>
        <v/>
      </c>
      <c r="D274">
        <f>SUM(B$2:B274)</f>
        <v/>
      </c>
      <c r="E274">
        <f>SUM(C$2:C274)</f>
        <v/>
      </c>
    </row>
    <row r="275">
      <c r="A275" s="9">
        <f>IF(ISNUMBER('Test 5 straddles 31 Mar'!$E$4),IF('Test 5 straddles 31 Mar'!$E$4+273&lt;='Test 5 straddles 31 Mar'!$F$4,'Test 5 straddles 31 Mar'!$E$4+273,""),"")</f>
        <v/>
      </c>
      <c r="B275">
        <f>IF(A275="",0,IF(SUMPRODUCT((ISNUMBER('Test 5 straddles 31 Mar'!$B$8:$B$17)+ISNUMBER('Test 5 straddles 31 Mar'!$C$8:$C$17)&gt;0)*(IF(ISNUMBER('Test 5 straddles 31 Mar'!$B$8:$B$17),'Test 5 straddles 31 Mar'!$B$8:$B$17,'Test 5 straddles 31 Mar'!$E$4)&lt;=A275)*(IF(ISNUMBER('Test 5 straddles 31 Mar'!$C$8:$C$17),'Test 5 straddles 31 Mar'!$C$8:$C$17,'Test 5 straddles 31 Mar'!$F$4)&gt;=A275))&gt;0,1,0))</f>
        <v/>
      </c>
      <c r="C275">
        <f>IF(B275=0,0,IF(SUMPRODUCT((ISNUMBER('Test 5 straddles 31 Mar'!$B$8:$B$17)+ISNUMBER('Test 5 straddles 31 Mar'!$C$8:$C$17)&gt;0)*(ISNUMBER('Test 5 straddles 31 Mar'!$B$8:$B$17)*('Test 5 straddles 31 Mar'!$B$8:$B$17=A275)+ISNUMBER('Test 5 straddles 31 Mar'!$C$8:$C$17)*('Test 5 straddles 31 Mar'!$C$8:$C$17=A275)&gt;0))&gt;0,0,1))</f>
        <v/>
      </c>
      <c r="D275">
        <f>SUM(B$2:B275)</f>
        <v/>
      </c>
      <c r="E275">
        <f>SUM(C$2:C275)</f>
        <v/>
      </c>
    </row>
    <row r="276">
      <c r="A276" s="9">
        <f>IF(ISNUMBER('Test 5 straddles 31 Mar'!$E$4),IF('Test 5 straddles 31 Mar'!$E$4+274&lt;='Test 5 straddles 31 Mar'!$F$4,'Test 5 straddles 31 Mar'!$E$4+274,""),"")</f>
        <v/>
      </c>
      <c r="B276">
        <f>IF(A276="",0,IF(SUMPRODUCT((ISNUMBER('Test 5 straddles 31 Mar'!$B$8:$B$17)+ISNUMBER('Test 5 straddles 31 Mar'!$C$8:$C$17)&gt;0)*(IF(ISNUMBER('Test 5 straddles 31 Mar'!$B$8:$B$17),'Test 5 straddles 31 Mar'!$B$8:$B$17,'Test 5 straddles 31 Mar'!$E$4)&lt;=A276)*(IF(ISNUMBER('Test 5 straddles 31 Mar'!$C$8:$C$17),'Test 5 straddles 31 Mar'!$C$8:$C$17,'Test 5 straddles 31 Mar'!$F$4)&gt;=A276))&gt;0,1,0))</f>
        <v/>
      </c>
      <c r="C276">
        <f>IF(B276=0,0,IF(SUMPRODUCT((ISNUMBER('Test 5 straddles 31 Mar'!$B$8:$B$17)+ISNUMBER('Test 5 straddles 31 Mar'!$C$8:$C$17)&gt;0)*(ISNUMBER('Test 5 straddles 31 Mar'!$B$8:$B$17)*('Test 5 straddles 31 Mar'!$B$8:$B$17=A276)+ISNUMBER('Test 5 straddles 31 Mar'!$C$8:$C$17)*('Test 5 straddles 31 Mar'!$C$8:$C$17=A276)&gt;0))&gt;0,0,1))</f>
        <v/>
      </c>
      <c r="D276">
        <f>SUM(B$2:B276)</f>
        <v/>
      </c>
      <c r="E276">
        <f>SUM(C$2:C276)</f>
        <v/>
      </c>
    </row>
    <row r="277">
      <c r="A277" s="9">
        <f>IF(ISNUMBER('Test 5 straddles 31 Mar'!$E$4),IF('Test 5 straddles 31 Mar'!$E$4+275&lt;='Test 5 straddles 31 Mar'!$F$4,'Test 5 straddles 31 Mar'!$E$4+275,""),"")</f>
        <v/>
      </c>
      <c r="B277">
        <f>IF(A277="",0,IF(SUMPRODUCT((ISNUMBER('Test 5 straddles 31 Mar'!$B$8:$B$17)+ISNUMBER('Test 5 straddles 31 Mar'!$C$8:$C$17)&gt;0)*(IF(ISNUMBER('Test 5 straddles 31 Mar'!$B$8:$B$17),'Test 5 straddles 31 Mar'!$B$8:$B$17,'Test 5 straddles 31 Mar'!$E$4)&lt;=A277)*(IF(ISNUMBER('Test 5 straddles 31 Mar'!$C$8:$C$17),'Test 5 straddles 31 Mar'!$C$8:$C$17,'Test 5 straddles 31 Mar'!$F$4)&gt;=A277))&gt;0,1,0))</f>
        <v/>
      </c>
      <c r="C277">
        <f>IF(B277=0,0,IF(SUMPRODUCT((ISNUMBER('Test 5 straddles 31 Mar'!$B$8:$B$17)+ISNUMBER('Test 5 straddles 31 Mar'!$C$8:$C$17)&gt;0)*(ISNUMBER('Test 5 straddles 31 Mar'!$B$8:$B$17)*('Test 5 straddles 31 Mar'!$B$8:$B$17=A277)+ISNUMBER('Test 5 straddles 31 Mar'!$C$8:$C$17)*('Test 5 straddles 31 Mar'!$C$8:$C$17=A277)&gt;0))&gt;0,0,1))</f>
        <v/>
      </c>
      <c r="D277">
        <f>SUM(B$2:B277)</f>
        <v/>
      </c>
      <c r="E277">
        <f>SUM(C$2:C277)</f>
        <v/>
      </c>
    </row>
    <row r="278">
      <c r="A278" s="9">
        <f>IF(ISNUMBER('Test 5 straddles 31 Mar'!$E$4),IF('Test 5 straddles 31 Mar'!$E$4+276&lt;='Test 5 straddles 31 Mar'!$F$4,'Test 5 straddles 31 Mar'!$E$4+276,""),"")</f>
        <v/>
      </c>
      <c r="B278">
        <f>IF(A278="",0,IF(SUMPRODUCT((ISNUMBER('Test 5 straddles 31 Mar'!$B$8:$B$17)+ISNUMBER('Test 5 straddles 31 Mar'!$C$8:$C$17)&gt;0)*(IF(ISNUMBER('Test 5 straddles 31 Mar'!$B$8:$B$17),'Test 5 straddles 31 Mar'!$B$8:$B$17,'Test 5 straddles 31 Mar'!$E$4)&lt;=A278)*(IF(ISNUMBER('Test 5 straddles 31 Mar'!$C$8:$C$17),'Test 5 straddles 31 Mar'!$C$8:$C$17,'Test 5 straddles 31 Mar'!$F$4)&gt;=A278))&gt;0,1,0))</f>
        <v/>
      </c>
      <c r="C278">
        <f>IF(B278=0,0,IF(SUMPRODUCT((ISNUMBER('Test 5 straddles 31 Mar'!$B$8:$B$17)+ISNUMBER('Test 5 straddles 31 Mar'!$C$8:$C$17)&gt;0)*(ISNUMBER('Test 5 straddles 31 Mar'!$B$8:$B$17)*('Test 5 straddles 31 Mar'!$B$8:$B$17=A278)+ISNUMBER('Test 5 straddles 31 Mar'!$C$8:$C$17)*('Test 5 straddles 31 Mar'!$C$8:$C$17=A278)&gt;0))&gt;0,0,1))</f>
        <v/>
      </c>
      <c r="D278">
        <f>SUM(B$2:B278)</f>
        <v/>
      </c>
      <c r="E278">
        <f>SUM(C$2:C278)</f>
        <v/>
      </c>
    </row>
    <row r="279">
      <c r="A279" s="9">
        <f>IF(ISNUMBER('Test 5 straddles 31 Mar'!$E$4),IF('Test 5 straddles 31 Mar'!$E$4+277&lt;='Test 5 straddles 31 Mar'!$F$4,'Test 5 straddles 31 Mar'!$E$4+277,""),"")</f>
        <v/>
      </c>
      <c r="B279">
        <f>IF(A279="",0,IF(SUMPRODUCT((ISNUMBER('Test 5 straddles 31 Mar'!$B$8:$B$17)+ISNUMBER('Test 5 straddles 31 Mar'!$C$8:$C$17)&gt;0)*(IF(ISNUMBER('Test 5 straddles 31 Mar'!$B$8:$B$17),'Test 5 straddles 31 Mar'!$B$8:$B$17,'Test 5 straddles 31 Mar'!$E$4)&lt;=A279)*(IF(ISNUMBER('Test 5 straddles 31 Mar'!$C$8:$C$17),'Test 5 straddles 31 Mar'!$C$8:$C$17,'Test 5 straddles 31 Mar'!$F$4)&gt;=A279))&gt;0,1,0))</f>
        <v/>
      </c>
      <c r="C279">
        <f>IF(B279=0,0,IF(SUMPRODUCT((ISNUMBER('Test 5 straddles 31 Mar'!$B$8:$B$17)+ISNUMBER('Test 5 straddles 31 Mar'!$C$8:$C$17)&gt;0)*(ISNUMBER('Test 5 straddles 31 Mar'!$B$8:$B$17)*('Test 5 straddles 31 Mar'!$B$8:$B$17=A279)+ISNUMBER('Test 5 straddles 31 Mar'!$C$8:$C$17)*('Test 5 straddles 31 Mar'!$C$8:$C$17=A279)&gt;0))&gt;0,0,1))</f>
        <v/>
      </c>
      <c r="D279">
        <f>SUM(B$2:B279)</f>
        <v/>
      </c>
      <c r="E279">
        <f>SUM(C$2:C279)</f>
        <v/>
      </c>
    </row>
    <row r="280">
      <c r="A280" s="9">
        <f>IF(ISNUMBER('Test 5 straddles 31 Mar'!$E$4),IF('Test 5 straddles 31 Mar'!$E$4+278&lt;='Test 5 straddles 31 Mar'!$F$4,'Test 5 straddles 31 Mar'!$E$4+278,""),"")</f>
        <v/>
      </c>
      <c r="B280">
        <f>IF(A280="",0,IF(SUMPRODUCT((ISNUMBER('Test 5 straddles 31 Mar'!$B$8:$B$17)+ISNUMBER('Test 5 straddles 31 Mar'!$C$8:$C$17)&gt;0)*(IF(ISNUMBER('Test 5 straddles 31 Mar'!$B$8:$B$17),'Test 5 straddles 31 Mar'!$B$8:$B$17,'Test 5 straddles 31 Mar'!$E$4)&lt;=A280)*(IF(ISNUMBER('Test 5 straddles 31 Mar'!$C$8:$C$17),'Test 5 straddles 31 Mar'!$C$8:$C$17,'Test 5 straddles 31 Mar'!$F$4)&gt;=A280))&gt;0,1,0))</f>
        <v/>
      </c>
      <c r="C280">
        <f>IF(B280=0,0,IF(SUMPRODUCT((ISNUMBER('Test 5 straddles 31 Mar'!$B$8:$B$17)+ISNUMBER('Test 5 straddles 31 Mar'!$C$8:$C$17)&gt;0)*(ISNUMBER('Test 5 straddles 31 Mar'!$B$8:$B$17)*('Test 5 straddles 31 Mar'!$B$8:$B$17=A280)+ISNUMBER('Test 5 straddles 31 Mar'!$C$8:$C$17)*('Test 5 straddles 31 Mar'!$C$8:$C$17=A280)&gt;0))&gt;0,0,1))</f>
        <v/>
      </c>
      <c r="D280">
        <f>SUM(B$2:B280)</f>
        <v/>
      </c>
      <c r="E280">
        <f>SUM(C$2:C280)</f>
        <v/>
      </c>
    </row>
    <row r="281">
      <c r="A281" s="9">
        <f>IF(ISNUMBER('Test 5 straddles 31 Mar'!$E$4),IF('Test 5 straddles 31 Mar'!$E$4+279&lt;='Test 5 straddles 31 Mar'!$F$4,'Test 5 straddles 31 Mar'!$E$4+279,""),"")</f>
        <v/>
      </c>
      <c r="B281">
        <f>IF(A281="",0,IF(SUMPRODUCT((ISNUMBER('Test 5 straddles 31 Mar'!$B$8:$B$17)+ISNUMBER('Test 5 straddles 31 Mar'!$C$8:$C$17)&gt;0)*(IF(ISNUMBER('Test 5 straddles 31 Mar'!$B$8:$B$17),'Test 5 straddles 31 Mar'!$B$8:$B$17,'Test 5 straddles 31 Mar'!$E$4)&lt;=A281)*(IF(ISNUMBER('Test 5 straddles 31 Mar'!$C$8:$C$17),'Test 5 straddles 31 Mar'!$C$8:$C$17,'Test 5 straddles 31 Mar'!$F$4)&gt;=A281))&gt;0,1,0))</f>
        <v/>
      </c>
      <c r="C281">
        <f>IF(B281=0,0,IF(SUMPRODUCT((ISNUMBER('Test 5 straddles 31 Mar'!$B$8:$B$17)+ISNUMBER('Test 5 straddles 31 Mar'!$C$8:$C$17)&gt;0)*(ISNUMBER('Test 5 straddles 31 Mar'!$B$8:$B$17)*('Test 5 straddles 31 Mar'!$B$8:$B$17=A281)+ISNUMBER('Test 5 straddles 31 Mar'!$C$8:$C$17)*('Test 5 straddles 31 Mar'!$C$8:$C$17=A281)&gt;0))&gt;0,0,1))</f>
        <v/>
      </c>
      <c r="D281">
        <f>SUM(B$2:B281)</f>
        <v/>
      </c>
      <c r="E281">
        <f>SUM(C$2:C281)</f>
        <v/>
      </c>
    </row>
    <row r="282">
      <c r="A282" s="9">
        <f>IF(ISNUMBER('Test 5 straddles 31 Mar'!$E$4),IF('Test 5 straddles 31 Mar'!$E$4+280&lt;='Test 5 straddles 31 Mar'!$F$4,'Test 5 straddles 31 Mar'!$E$4+280,""),"")</f>
        <v/>
      </c>
      <c r="B282">
        <f>IF(A282="",0,IF(SUMPRODUCT((ISNUMBER('Test 5 straddles 31 Mar'!$B$8:$B$17)+ISNUMBER('Test 5 straddles 31 Mar'!$C$8:$C$17)&gt;0)*(IF(ISNUMBER('Test 5 straddles 31 Mar'!$B$8:$B$17),'Test 5 straddles 31 Mar'!$B$8:$B$17,'Test 5 straddles 31 Mar'!$E$4)&lt;=A282)*(IF(ISNUMBER('Test 5 straddles 31 Mar'!$C$8:$C$17),'Test 5 straddles 31 Mar'!$C$8:$C$17,'Test 5 straddles 31 Mar'!$F$4)&gt;=A282))&gt;0,1,0))</f>
        <v/>
      </c>
      <c r="C282">
        <f>IF(B282=0,0,IF(SUMPRODUCT((ISNUMBER('Test 5 straddles 31 Mar'!$B$8:$B$17)+ISNUMBER('Test 5 straddles 31 Mar'!$C$8:$C$17)&gt;0)*(ISNUMBER('Test 5 straddles 31 Mar'!$B$8:$B$17)*('Test 5 straddles 31 Mar'!$B$8:$B$17=A282)+ISNUMBER('Test 5 straddles 31 Mar'!$C$8:$C$17)*('Test 5 straddles 31 Mar'!$C$8:$C$17=A282)&gt;0))&gt;0,0,1))</f>
        <v/>
      </c>
      <c r="D282">
        <f>SUM(B$2:B282)</f>
        <v/>
      </c>
      <c r="E282">
        <f>SUM(C$2:C282)</f>
        <v/>
      </c>
    </row>
    <row r="283">
      <c r="A283" s="9">
        <f>IF(ISNUMBER('Test 5 straddles 31 Mar'!$E$4),IF('Test 5 straddles 31 Mar'!$E$4+281&lt;='Test 5 straddles 31 Mar'!$F$4,'Test 5 straddles 31 Mar'!$E$4+281,""),"")</f>
        <v/>
      </c>
      <c r="B283">
        <f>IF(A283="",0,IF(SUMPRODUCT((ISNUMBER('Test 5 straddles 31 Mar'!$B$8:$B$17)+ISNUMBER('Test 5 straddles 31 Mar'!$C$8:$C$17)&gt;0)*(IF(ISNUMBER('Test 5 straddles 31 Mar'!$B$8:$B$17),'Test 5 straddles 31 Mar'!$B$8:$B$17,'Test 5 straddles 31 Mar'!$E$4)&lt;=A283)*(IF(ISNUMBER('Test 5 straddles 31 Mar'!$C$8:$C$17),'Test 5 straddles 31 Mar'!$C$8:$C$17,'Test 5 straddles 31 Mar'!$F$4)&gt;=A283))&gt;0,1,0))</f>
        <v/>
      </c>
      <c r="C283">
        <f>IF(B283=0,0,IF(SUMPRODUCT((ISNUMBER('Test 5 straddles 31 Mar'!$B$8:$B$17)+ISNUMBER('Test 5 straddles 31 Mar'!$C$8:$C$17)&gt;0)*(ISNUMBER('Test 5 straddles 31 Mar'!$B$8:$B$17)*('Test 5 straddles 31 Mar'!$B$8:$B$17=A283)+ISNUMBER('Test 5 straddles 31 Mar'!$C$8:$C$17)*('Test 5 straddles 31 Mar'!$C$8:$C$17=A283)&gt;0))&gt;0,0,1))</f>
        <v/>
      </c>
      <c r="D283">
        <f>SUM(B$2:B283)</f>
        <v/>
      </c>
      <c r="E283">
        <f>SUM(C$2:C283)</f>
        <v/>
      </c>
    </row>
    <row r="284">
      <c r="A284" s="9">
        <f>IF(ISNUMBER('Test 5 straddles 31 Mar'!$E$4),IF('Test 5 straddles 31 Mar'!$E$4+282&lt;='Test 5 straddles 31 Mar'!$F$4,'Test 5 straddles 31 Mar'!$E$4+282,""),"")</f>
        <v/>
      </c>
      <c r="B284">
        <f>IF(A284="",0,IF(SUMPRODUCT((ISNUMBER('Test 5 straddles 31 Mar'!$B$8:$B$17)+ISNUMBER('Test 5 straddles 31 Mar'!$C$8:$C$17)&gt;0)*(IF(ISNUMBER('Test 5 straddles 31 Mar'!$B$8:$B$17),'Test 5 straddles 31 Mar'!$B$8:$B$17,'Test 5 straddles 31 Mar'!$E$4)&lt;=A284)*(IF(ISNUMBER('Test 5 straddles 31 Mar'!$C$8:$C$17),'Test 5 straddles 31 Mar'!$C$8:$C$17,'Test 5 straddles 31 Mar'!$F$4)&gt;=A284))&gt;0,1,0))</f>
        <v/>
      </c>
      <c r="C284">
        <f>IF(B284=0,0,IF(SUMPRODUCT((ISNUMBER('Test 5 straddles 31 Mar'!$B$8:$B$17)+ISNUMBER('Test 5 straddles 31 Mar'!$C$8:$C$17)&gt;0)*(ISNUMBER('Test 5 straddles 31 Mar'!$B$8:$B$17)*('Test 5 straddles 31 Mar'!$B$8:$B$17=A284)+ISNUMBER('Test 5 straddles 31 Mar'!$C$8:$C$17)*('Test 5 straddles 31 Mar'!$C$8:$C$17=A284)&gt;0))&gt;0,0,1))</f>
        <v/>
      </c>
      <c r="D284">
        <f>SUM(B$2:B284)</f>
        <v/>
      </c>
      <c r="E284">
        <f>SUM(C$2:C284)</f>
        <v/>
      </c>
    </row>
    <row r="285">
      <c r="A285" s="9">
        <f>IF(ISNUMBER('Test 5 straddles 31 Mar'!$E$4),IF('Test 5 straddles 31 Mar'!$E$4+283&lt;='Test 5 straddles 31 Mar'!$F$4,'Test 5 straddles 31 Mar'!$E$4+283,""),"")</f>
        <v/>
      </c>
      <c r="B285">
        <f>IF(A285="",0,IF(SUMPRODUCT((ISNUMBER('Test 5 straddles 31 Mar'!$B$8:$B$17)+ISNUMBER('Test 5 straddles 31 Mar'!$C$8:$C$17)&gt;0)*(IF(ISNUMBER('Test 5 straddles 31 Mar'!$B$8:$B$17),'Test 5 straddles 31 Mar'!$B$8:$B$17,'Test 5 straddles 31 Mar'!$E$4)&lt;=A285)*(IF(ISNUMBER('Test 5 straddles 31 Mar'!$C$8:$C$17),'Test 5 straddles 31 Mar'!$C$8:$C$17,'Test 5 straddles 31 Mar'!$F$4)&gt;=A285))&gt;0,1,0))</f>
        <v/>
      </c>
      <c r="C285">
        <f>IF(B285=0,0,IF(SUMPRODUCT((ISNUMBER('Test 5 straddles 31 Mar'!$B$8:$B$17)+ISNUMBER('Test 5 straddles 31 Mar'!$C$8:$C$17)&gt;0)*(ISNUMBER('Test 5 straddles 31 Mar'!$B$8:$B$17)*('Test 5 straddles 31 Mar'!$B$8:$B$17=A285)+ISNUMBER('Test 5 straddles 31 Mar'!$C$8:$C$17)*('Test 5 straddles 31 Mar'!$C$8:$C$17=A285)&gt;0))&gt;0,0,1))</f>
        <v/>
      </c>
      <c r="D285">
        <f>SUM(B$2:B285)</f>
        <v/>
      </c>
      <c r="E285">
        <f>SUM(C$2:C285)</f>
        <v/>
      </c>
    </row>
    <row r="286">
      <c r="A286" s="9">
        <f>IF(ISNUMBER('Test 5 straddles 31 Mar'!$E$4),IF('Test 5 straddles 31 Mar'!$E$4+284&lt;='Test 5 straddles 31 Mar'!$F$4,'Test 5 straddles 31 Mar'!$E$4+284,""),"")</f>
        <v/>
      </c>
      <c r="B286">
        <f>IF(A286="",0,IF(SUMPRODUCT((ISNUMBER('Test 5 straddles 31 Mar'!$B$8:$B$17)+ISNUMBER('Test 5 straddles 31 Mar'!$C$8:$C$17)&gt;0)*(IF(ISNUMBER('Test 5 straddles 31 Mar'!$B$8:$B$17),'Test 5 straddles 31 Mar'!$B$8:$B$17,'Test 5 straddles 31 Mar'!$E$4)&lt;=A286)*(IF(ISNUMBER('Test 5 straddles 31 Mar'!$C$8:$C$17),'Test 5 straddles 31 Mar'!$C$8:$C$17,'Test 5 straddles 31 Mar'!$F$4)&gt;=A286))&gt;0,1,0))</f>
        <v/>
      </c>
      <c r="C286">
        <f>IF(B286=0,0,IF(SUMPRODUCT((ISNUMBER('Test 5 straddles 31 Mar'!$B$8:$B$17)+ISNUMBER('Test 5 straddles 31 Mar'!$C$8:$C$17)&gt;0)*(ISNUMBER('Test 5 straddles 31 Mar'!$B$8:$B$17)*('Test 5 straddles 31 Mar'!$B$8:$B$17=A286)+ISNUMBER('Test 5 straddles 31 Mar'!$C$8:$C$17)*('Test 5 straddles 31 Mar'!$C$8:$C$17=A286)&gt;0))&gt;0,0,1))</f>
        <v/>
      </c>
      <c r="D286">
        <f>SUM(B$2:B286)</f>
        <v/>
      </c>
      <c r="E286">
        <f>SUM(C$2:C286)</f>
        <v/>
      </c>
    </row>
    <row r="287">
      <c r="A287" s="9">
        <f>IF(ISNUMBER('Test 5 straddles 31 Mar'!$E$4),IF('Test 5 straddles 31 Mar'!$E$4+285&lt;='Test 5 straddles 31 Mar'!$F$4,'Test 5 straddles 31 Mar'!$E$4+285,""),"")</f>
        <v/>
      </c>
      <c r="B287">
        <f>IF(A287="",0,IF(SUMPRODUCT((ISNUMBER('Test 5 straddles 31 Mar'!$B$8:$B$17)+ISNUMBER('Test 5 straddles 31 Mar'!$C$8:$C$17)&gt;0)*(IF(ISNUMBER('Test 5 straddles 31 Mar'!$B$8:$B$17),'Test 5 straddles 31 Mar'!$B$8:$B$17,'Test 5 straddles 31 Mar'!$E$4)&lt;=A287)*(IF(ISNUMBER('Test 5 straddles 31 Mar'!$C$8:$C$17),'Test 5 straddles 31 Mar'!$C$8:$C$17,'Test 5 straddles 31 Mar'!$F$4)&gt;=A287))&gt;0,1,0))</f>
        <v/>
      </c>
      <c r="C287">
        <f>IF(B287=0,0,IF(SUMPRODUCT((ISNUMBER('Test 5 straddles 31 Mar'!$B$8:$B$17)+ISNUMBER('Test 5 straddles 31 Mar'!$C$8:$C$17)&gt;0)*(ISNUMBER('Test 5 straddles 31 Mar'!$B$8:$B$17)*('Test 5 straddles 31 Mar'!$B$8:$B$17=A287)+ISNUMBER('Test 5 straddles 31 Mar'!$C$8:$C$17)*('Test 5 straddles 31 Mar'!$C$8:$C$17=A287)&gt;0))&gt;0,0,1))</f>
        <v/>
      </c>
      <c r="D287">
        <f>SUM(B$2:B287)</f>
        <v/>
      </c>
      <c r="E287">
        <f>SUM(C$2:C287)</f>
        <v/>
      </c>
    </row>
    <row r="288">
      <c r="A288" s="9">
        <f>IF(ISNUMBER('Test 5 straddles 31 Mar'!$E$4),IF('Test 5 straddles 31 Mar'!$E$4+286&lt;='Test 5 straddles 31 Mar'!$F$4,'Test 5 straddles 31 Mar'!$E$4+286,""),"")</f>
        <v/>
      </c>
      <c r="B288">
        <f>IF(A288="",0,IF(SUMPRODUCT((ISNUMBER('Test 5 straddles 31 Mar'!$B$8:$B$17)+ISNUMBER('Test 5 straddles 31 Mar'!$C$8:$C$17)&gt;0)*(IF(ISNUMBER('Test 5 straddles 31 Mar'!$B$8:$B$17),'Test 5 straddles 31 Mar'!$B$8:$B$17,'Test 5 straddles 31 Mar'!$E$4)&lt;=A288)*(IF(ISNUMBER('Test 5 straddles 31 Mar'!$C$8:$C$17),'Test 5 straddles 31 Mar'!$C$8:$C$17,'Test 5 straddles 31 Mar'!$F$4)&gt;=A288))&gt;0,1,0))</f>
        <v/>
      </c>
      <c r="C288">
        <f>IF(B288=0,0,IF(SUMPRODUCT((ISNUMBER('Test 5 straddles 31 Mar'!$B$8:$B$17)+ISNUMBER('Test 5 straddles 31 Mar'!$C$8:$C$17)&gt;0)*(ISNUMBER('Test 5 straddles 31 Mar'!$B$8:$B$17)*('Test 5 straddles 31 Mar'!$B$8:$B$17=A288)+ISNUMBER('Test 5 straddles 31 Mar'!$C$8:$C$17)*('Test 5 straddles 31 Mar'!$C$8:$C$17=A288)&gt;0))&gt;0,0,1))</f>
        <v/>
      </c>
      <c r="D288">
        <f>SUM(B$2:B288)</f>
        <v/>
      </c>
      <c r="E288">
        <f>SUM(C$2:C288)</f>
        <v/>
      </c>
    </row>
    <row r="289">
      <c r="A289" s="9">
        <f>IF(ISNUMBER('Test 5 straddles 31 Mar'!$E$4),IF('Test 5 straddles 31 Mar'!$E$4+287&lt;='Test 5 straddles 31 Mar'!$F$4,'Test 5 straddles 31 Mar'!$E$4+287,""),"")</f>
        <v/>
      </c>
      <c r="B289">
        <f>IF(A289="",0,IF(SUMPRODUCT((ISNUMBER('Test 5 straddles 31 Mar'!$B$8:$B$17)+ISNUMBER('Test 5 straddles 31 Mar'!$C$8:$C$17)&gt;0)*(IF(ISNUMBER('Test 5 straddles 31 Mar'!$B$8:$B$17),'Test 5 straddles 31 Mar'!$B$8:$B$17,'Test 5 straddles 31 Mar'!$E$4)&lt;=A289)*(IF(ISNUMBER('Test 5 straddles 31 Mar'!$C$8:$C$17),'Test 5 straddles 31 Mar'!$C$8:$C$17,'Test 5 straddles 31 Mar'!$F$4)&gt;=A289))&gt;0,1,0))</f>
        <v/>
      </c>
      <c r="C289">
        <f>IF(B289=0,0,IF(SUMPRODUCT((ISNUMBER('Test 5 straddles 31 Mar'!$B$8:$B$17)+ISNUMBER('Test 5 straddles 31 Mar'!$C$8:$C$17)&gt;0)*(ISNUMBER('Test 5 straddles 31 Mar'!$B$8:$B$17)*('Test 5 straddles 31 Mar'!$B$8:$B$17=A289)+ISNUMBER('Test 5 straddles 31 Mar'!$C$8:$C$17)*('Test 5 straddles 31 Mar'!$C$8:$C$17=A289)&gt;0))&gt;0,0,1))</f>
        <v/>
      </c>
      <c r="D289">
        <f>SUM(B$2:B289)</f>
        <v/>
      </c>
      <c r="E289">
        <f>SUM(C$2:C289)</f>
        <v/>
      </c>
    </row>
    <row r="290">
      <c r="A290" s="9">
        <f>IF(ISNUMBER('Test 5 straddles 31 Mar'!$E$4),IF('Test 5 straddles 31 Mar'!$E$4+288&lt;='Test 5 straddles 31 Mar'!$F$4,'Test 5 straddles 31 Mar'!$E$4+288,""),"")</f>
        <v/>
      </c>
      <c r="B290">
        <f>IF(A290="",0,IF(SUMPRODUCT((ISNUMBER('Test 5 straddles 31 Mar'!$B$8:$B$17)+ISNUMBER('Test 5 straddles 31 Mar'!$C$8:$C$17)&gt;0)*(IF(ISNUMBER('Test 5 straddles 31 Mar'!$B$8:$B$17),'Test 5 straddles 31 Mar'!$B$8:$B$17,'Test 5 straddles 31 Mar'!$E$4)&lt;=A290)*(IF(ISNUMBER('Test 5 straddles 31 Mar'!$C$8:$C$17),'Test 5 straddles 31 Mar'!$C$8:$C$17,'Test 5 straddles 31 Mar'!$F$4)&gt;=A290))&gt;0,1,0))</f>
        <v/>
      </c>
      <c r="C290">
        <f>IF(B290=0,0,IF(SUMPRODUCT((ISNUMBER('Test 5 straddles 31 Mar'!$B$8:$B$17)+ISNUMBER('Test 5 straddles 31 Mar'!$C$8:$C$17)&gt;0)*(ISNUMBER('Test 5 straddles 31 Mar'!$B$8:$B$17)*('Test 5 straddles 31 Mar'!$B$8:$B$17=A290)+ISNUMBER('Test 5 straddles 31 Mar'!$C$8:$C$17)*('Test 5 straddles 31 Mar'!$C$8:$C$17=A290)&gt;0))&gt;0,0,1))</f>
        <v/>
      </c>
      <c r="D290">
        <f>SUM(B$2:B290)</f>
        <v/>
      </c>
      <c r="E290">
        <f>SUM(C$2:C290)</f>
        <v/>
      </c>
    </row>
    <row r="291">
      <c r="A291" s="9">
        <f>IF(ISNUMBER('Test 5 straddles 31 Mar'!$E$4),IF('Test 5 straddles 31 Mar'!$E$4+289&lt;='Test 5 straddles 31 Mar'!$F$4,'Test 5 straddles 31 Mar'!$E$4+289,""),"")</f>
        <v/>
      </c>
      <c r="B291">
        <f>IF(A291="",0,IF(SUMPRODUCT((ISNUMBER('Test 5 straddles 31 Mar'!$B$8:$B$17)+ISNUMBER('Test 5 straddles 31 Mar'!$C$8:$C$17)&gt;0)*(IF(ISNUMBER('Test 5 straddles 31 Mar'!$B$8:$B$17),'Test 5 straddles 31 Mar'!$B$8:$B$17,'Test 5 straddles 31 Mar'!$E$4)&lt;=A291)*(IF(ISNUMBER('Test 5 straddles 31 Mar'!$C$8:$C$17),'Test 5 straddles 31 Mar'!$C$8:$C$17,'Test 5 straddles 31 Mar'!$F$4)&gt;=A291))&gt;0,1,0))</f>
        <v/>
      </c>
      <c r="C291">
        <f>IF(B291=0,0,IF(SUMPRODUCT((ISNUMBER('Test 5 straddles 31 Mar'!$B$8:$B$17)+ISNUMBER('Test 5 straddles 31 Mar'!$C$8:$C$17)&gt;0)*(ISNUMBER('Test 5 straddles 31 Mar'!$B$8:$B$17)*('Test 5 straddles 31 Mar'!$B$8:$B$17=A291)+ISNUMBER('Test 5 straddles 31 Mar'!$C$8:$C$17)*('Test 5 straddles 31 Mar'!$C$8:$C$17=A291)&gt;0))&gt;0,0,1))</f>
        <v/>
      </c>
      <c r="D291">
        <f>SUM(B$2:B291)</f>
        <v/>
      </c>
      <c r="E291">
        <f>SUM(C$2:C291)</f>
        <v/>
      </c>
    </row>
    <row r="292">
      <c r="A292" s="9">
        <f>IF(ISNUMBER('Test 5 straddles 31 Mar'!$E$4),IF('Test 5 straddles 31 Mar'!$E$4+290&lt;='Test 5 straddles 31 Mar'!$F$4,'Test 5 straddles 31 Mar'!$E$4+290,""),"")</f>
        <v/>
      </c>
      <c r="B292">
        <f>IF(A292="",0,IF(SUMPRODUCT((ISNUMBER('Test 5 straddles 31 Mar'!$B$8:$B$17)+ISNUMBER('Test 5 straddles 31 Mar'!$C$8:$C$17)&gt;0)*(IF(ISNUMBER('Test 5 straddles 31 Mar'!$B$8:$B$17),'Test 5 straddles 31 Mar'!$B$8:$B$17,'Test 5 straddles 31 Mar'!$E$4)&lt;=A292)*(IF(ISNUMBER('Test 5 straddles 31 Mar'!$C$8:$C$17),'Test 5 straddles 31 Mar'!$C$8:$C$17,'Test 5 straddles 31 Mar'!$F$4)&gt;=A292))&gt;0,1,0))</f>
        <v/>
      </c>
      <c r="C292">
        <f>IF(B292=0,0,IF(SUMPRODUCT((ISNUMBER('Test 5 straddles 31 Mar'!$B$8:$B$17)+ISNUMBER('Test 5 straddles 31 Mar'!$C$8:$C$17)&gt;0)*(ISNUMBER('Test 5 straddles 31 Mar'!$B$8:$B$17)*('Test 5 straddles 31 Mar'!$B$8:$B$17=A292)+ISNUMBER('Test 5 straddles 31 Mar'!$C$8:$C$17)*('Test 5 straddles 31 Mar'!$C$8:$C$17=A292)&gt;0))&gt;0,0,1))</f>
        <v/>
      </c>
      <c r="D292">
        <f>SUM(B$2:B292)</f>
        <v/>
      </c>
      <c r="E292">
        <f>SUM(C$2:C292)</f>
        <v/>
      </c>
    </row>
    <row r="293">
      <c r="A293" s="9">
        <f>IF(ISNUMBER('Test 5 straddles 31 Mar'!$E$4),IF('Test 5 straddles 31 Mar'!$E$4+291&lt;='Test 5 straddles 31 Mar'!$F$4,'Test 5 straddles 31 Mar'!$E$4+291,""),"")</f>
        <v/>
      </c>
      <c r="B293">
        <f>IF(A293="",0,IF(SUMPRODUCT((ISNUMBER('Test 5 straddles 31 Mar'!$B$8:$B$17)+ISNUMBER('Test 5 straddles 31 Mar'!$C$8:$C$17)&gt;0)*(IF(ISNUMBER('Test 5 straddles 31 Mar'!$B$8:$B$17),'Test 5 straddles 31 Mar'!$B$8:$B$17,'Test 5 straddles 31 Mar'!$E$4)&lt;=A293)*(IF(ISNUMBER('Test 5 straddles 31 Mar'!$C$8:$C$17),'Test 5 straddles 31 Mar'!$C$8:$C$17,'Test 5 straddles 31 Mar'!$F$4)&gt;=A293))&gt;0,1,0))</f>
        <v/>
      </c>
      <c r="C293">
        <f>IF(B293=0,0,IF(SUMPRODUCT((ISNUMBER('Test 5 straddles 31 Mar'!$B$8:$B$17)+ISNUMBER('Test 5 straddles 31 Mar'!$C$8:$C$17)&gt;0)*(ISNUMBER('Test 5 straddles 31 Mar'!$B$8:$B$17)*('Test 5 straddles 31 Mar'!$B$8:$B$17=A293)+ISNUMBER('Test 5 straddles 31 Mar'!$C$8:$C$17)*('Test 5 straddles 31 Mar'!$C$8:$C$17=A293)&gt;0))&gt;0,0,1))</f>
        <v/>
      </c>
      <c r="D293">
        <f>SUM(B$2:B293)</f>
        <v/>
      </c>
      <c r="E293">
        <f>SUM(C$2:C293)</f>
        <v/>
      </c>
    </row>
    <row r="294">
      <c r="A294" s="9">
        <f>IF(ISNUMBER('Test 5 straddles 31 Mar'!$E$4),IF('Test 5 straddles 31 Mar'!$E$4+292&lt;='Test 5 straddles 31 Mar'!$F$4,'Test 5 straddles 31 Mar'!$E$4+292,""),"")</f>
        <v/>
      </c>
      <c r="B294">
        <f>IF(A294="",0,IF(SUMPRODUCT((ISNUMBER('Test 5 straddles 31 Mar'!$B$8:$B$17)+ISNUMBER('Test 5 straddles 31 Mar'!$C$8:$C$17)&gt;0)*(IF(ISNUMBER('Test 5 straddles 31 Mar'!$B$8:$B$17),'Test 5 straddles 31 Mar'!$B$8:$B$17,'Test 5 straddles 31 Mar'!$E$4)&lt;=A294)*(IF(ISNUMBER('Test 5 straddles 31 Mar'!$C$8:$C$17),'Test 5 straddles 31 Mar'!$C$8:$C$17,'Test 5 straddles 31 Mar'!$F$4)&gt;=A294))&gt;0,1,0))</f>
        <v/>
      </c>
      <c r="C294">
        <f>IF(B294=0,0,IF(SUMPRODUCT((ISNUMBER('Test 5 straddles 31 Mar'!$B$8:$B$17)+ISNUMBER('Test 5 straddles 31 Mar'!$C$8:$C$17)&gt;0)*(ISNUMBER('Test 5 straddles 31 Mar'!$B$8:$B$17)*('Test 5 straddles 31 Mar'!$B$8:$B$17=A294)+ISNUMBER('Test 5 straddles 31 Mar'!$C$8:$C$17)*('Test 5 straddles 31 Mar'!$C$8:$C$17=A294)&gt;0))&gt;0,0,1))</f>
        <v/>
      </c>
      <c r="D294">
        <f>SUM(B$2:B294)</f>
        <v/>
      </c>
      <c r="E294">
        <f>SUM(C$2:C294)</f>
        <v/>
      </c>
    </row>
    <row r="295">
      <c r="A295" s="9">
        <f>IF(ISNUMBER('Test 5 straddles 31 Mar'!$E$4),IF('Test 5 straddles 31 Mar'!$E$4+293&lt;='Test 5 straddles 31 Mar'!$F$4,'Test 5 straddles 31 Mar'!$E$4+293,""),"")</f>
        <v/>
      </c>
      <c r="B295">
        <f>IF(A295="",0,IF(SUMPRODUCT((ISNUMBER('Test 5 straddles 31 Mar'!$B$8:$B$17)+ISNUMBER('Test 5 straddles 31 Mar'!$C$8:$C$17)&gt;0)*(IF(ISNUMBER('Test 5 straddles 31 Mar'!$B$8:$B$17),'Test 5 straddles 31 Mar'!$B$8:$B$17,'Test 5 straddles 31 Mar'!$E$4)&lt;=A295)*(IF(ISNUMBER('Test 5 straddles 31 Mar'!$C$8:$C$17),'Test 5 straddles 31 Mar'!$C$8:$C$17,'Test 5 straddles 31 Mar'!$F$4)&gt;=A295))&gt;0,1,0))</f>
        <v/>
      </c>
      <c r="C295">
        <f>IF(B295=0,0,IF(SUMPRODUCT((ISNUMBER('Test 5 straddles 31 Mar'!$B$8:$B$17)+ISNUMBER('Test 5 straddles 31 Mar'!$C$8:$C$17)&gt;0)*(ISNUMBER('Test 5 straddles 31 Mar'!$B$8:$B$17)*('Test 5 straddles 31 Mar'!$B$8:$B$17=A295)+ISNUMBER('Test 5 straddles 31 Mar'!$C$8:$C$17)*('Test 5 straddles 31 Mar'!$C$8:$C$17=A295)&gt;0))&gt;0,0,1))</f>
        <v/>
      </c>
      <c r="D295">
        <f>SUM(B$2:B295)</f>
        <v/>
      </c>
      <c r="E295">
        <f>SUM(C$2:C295)</f>
        <v/>
      </c>
    </row>
    <row r="296">
      <c r="A296" s="9">
        <f>IF(ISNUMBER('Test 5 straddles 31 Mar'!$E$4),IF('Test 5 straddles 31 Mar'!$E$4+294&lt;='Test 5 straddles 31 Mar'!$F$4,'Test 5 straddles 31 Mar'!$E$4+294,""),"")</f>
        <v/>
      </c>
      <c r="B296">
        <f>IF(A296="",0,IF(SUMPRODUCT((ISNUMBER('Test 5 straddles 31 Mar'!$B$8:$B$17)+ISNUMBER('Test 5 straddles 31 Mar'!$C$8:$C$17)&gt;0)*(IF(ISNUMBER('Test 5 straddles 31 Mar'!$B$8:$B$17),'Test 5 straddles 31 Mar'!$B$8:$B$17,'Test 5 straddles 31 Mar'!$E$4)&lt;=A296)*(IF(ISNUMBER('Test 5 straddles 31 Mar'!$C$8:$C$17),'Test 5 straddles 31 Mar'!$C$8:$C$17,'Test 5 straddles 31 Mar'!$F$4)&gt;=A296))&gt;0,1,0))</f>
        <v/>
      </c>
      <c r="C296">
        <f>IF(B296=0,0,IF(SUMPRODUCT((ISNUMBER('Test 5 straddles 31 Mar'!$B$8:$B$17)+ISNUMBER('Test 5 straddles 31 Mar'!$C$8:$C$17)&gt;0)*(ISNUMBER('Test 5 straddles 31 Mar'!$B$8:$B$17)*('Test 5 straddles 31 Mar'!$B$8:$B$17=A296)+ISNUMBER('Test 5 straddles 31 Mar'!$C$8:$C$17)*('Test 5 straddles 31 Mar'!$C$8:$C$17=A296)&gt;0))&gt;0,0,1))</f>
        <v/>
      </c>
      <c r="D296">
        <f>SUM(B$2:B296)</f>
        <v/>
      </c>
      <c r="E296">
        <f>SUM(C$2:C296)</f>
        <v/>
      </c>
    </row>
    <row r="297">
      <c r="A297" s="9">
        <f>IF(ISNUMBER('Test 5 straddles 31 Mar'!$E$4),IF('Test 5 straddles 31 Mar'!$E$4+295&lt;='Test 5 straddles 31 Mar'!$F$4,'Test 5 straddles 31 Mar'!$E$4+295,""),"")</f>
        <v/>
      </c>
      <c r="B297">
        <f>IF(A297="",0,IF(SUMPRODUCT((ISNUMBER('Test 5 straddles 31 Mar'!$B$8:$B$17)+ISNUMBER('Test 5 straddles 31 Mar'!$C$8:$C$17)&gt;0)*(IF(ISNUMBER('Test 5 straddles 31 Mar'!$B$8:$B$17),'Test 5 straddles 31 Mar'!$B$8:$B$17,'Test 5 straddles 31 Mar'!$E$4)&lt;=A297)*(IF(ISNUMBER('Test 5 straddles 31 Mar'!$C$8:$C$17),'Test 5 straddles 31 Mar'!$C$8:$C$17,'Test 5 straddles 31 Mar'!$F$4)&gt;=A297))&gt;0,1,0))</f>
        <v/>
      </c>
      <c r="C297">
        <f>IF(B297=0,0,IF(SUMPRODUCT((ISNUMBER('Test 5 straddles 31 Mar'!$B$8:$B$17)+ISNUMBER('Test 5 straddles 31 Mar'!$C$8:$C$17)&gt;0)*(ISNUMBER('Test 5 straddles 31 Mar'!$B$8:$B$17)*('Test 5 straddles 31 Mar'!$B$8:$B$17=A297)+ISNUMBER('Test 5 straddles 31 Mar'!$C$8:$C$17)*('Test 5 straddles 31 Mar'!$C$8:$C$17=A297)&gt;0))&gt;0,0,1))</f>
        <v/>
      </c>
      <c r="D297">
        <f>SUM(B$2:B297)</f>
        <v/>
      </c>
      <c r="E297">
        <f>SUM(C$2:C297)</f>
        <v/>
      </c>
    </row>
    <row r="298">
      <c r="A298" s="9">
        <f>IF(ISNUMBER('Test 5 straddles 31 Mar'!$E$4),IF('Test 5 straddles 31 Mar'!$E$4+296&lt;='Test 5 straddles 31 Mar'!$F$4,'Test 5 straddles 31 Mar'!$E$4+296,""),"")</f>
        <v/>
      </c>
      <c r="B298">
        <f>IF(A298="",0,IF(SUMPRODUCT((ISNUMBER('Test 5 straddles 31 Mar'!$B$8:$B$17)+ISNUMBER('Test 5 straddles 31 Mar'!$C$8:$C$17)&gt;0)*(IF(ISNUMBER('Test 5 straddles 31 Mar'!$B$8:$B$17),'Test 5 straddles 31 Mar'!$B$8:$B$17,'Test 5 straddles 31 Mar'!$E$4)&lt;=A298)*(IF(ISNUMBER('Test 5 straddles 31 Mar'!$C$8:$C$17),'Test 5 straddles 31 Mar'!$C$8:$C$17,'Test 5 straddles 31 Mar'!$F$4)&gt;=A298))&gt;0,1,0))</f>
        <v/>
      </c>
      <c r="C298">
        <f>IF(B298=0,0,IF(SUMPRODUCT((ISNUMBER('Test 5 straddles 31 Mar'!$B$8:$B$17)+ISNUMBER('Test 5 straddles 31 Mar'!$C$8:$C$17)&gt;0)*(ISNUMBER('Test 5 straddles 31 Mar'!$B$8:$B$17)*('Test 5 straddles 31 Mar'!$B$8:$B$17=A298)+ISNUMBER('Test 5 straddles 31 Mar'!$C$8:$C$17)*('Test 5 straddles 31 Mar'!$C$8:$C$17=A298)&gt;0))&gt;0,0,1))</f>
        <v/>
      </c>
      <c r="D298">
        <f>SUM(B$2:B298)</f>
        <v/>
      </c>
      <c r="E298">
        <f>SUM(C$2:C298)</f>
        <v/>
      </c>
    </row>
    <row r="299">
      <c r="A299" s="9">
        <f>IF(ISNUMBER('Test 5 straddles 31 Mar'!$E$4),IF('Test 5 straddles 31 Mar'!$E$4+297&lt;='Test 5 straddles 31 Mar'!$F$4,'Test 5 straddles 31 Mar'!$E$4+297,""),"")</f>
        <v/>
      </c>
      <c r="B299">
        <f>IF(A299="",0,IF(SUMPRODUCT((ISNUMBER('Test 5 straddles 31 Mar'!$B$8:$B$17)+ISNUMBER('Test 5 straddles 31 Mar'!$C$8:$C$17)&gt;0)*(IF(ISNUMBER('Test 5 straddles 31 Mar'!$B$8:$B$17),'Test 5 straddles 31 Mar'!$B$8:$B$17,'Test 5 straddles 31 Mar'!$E$4)&lt;=A299)*(IF(ISNUMBER('Test 5 straddles 31 Mar'!$C$8:$C$17),'Test 5 straddles 31 Mar'!$C$8:$C$17,'Test 5 straddles 31 Mar'!$F$4)&gt;=A299))&gt;0,1,0))</f>
        <v/>
      </c>
      <c r="C299">
        <f>IF(B299=0,0,IF(SUMPRODUCT((ISNUMBER('Test 5 straddles 31 Mar'!$B$8:$B$17)+ISNUMBER('Test 5 straddles 31 Mar'!$C$8:$C$17)&gt;0)*(ISNUMBER('Test 5 straddles 31 Mar'!$B$8:$B$17)*('Test 5 straddles 31 Mar'!$B$8:$B$17=A299)+ISNUMBER('Test 5 straddles 31 Mar'!$C$8:$C$17)*('Test 5 straddles 31 Mar'!$C$8:$C$17=A299)&gt;0))&gt;0,0,1))</f>
        <v/>
      </c>
      <c r="D299">
        <f>SUM(B$2:B299)</f>
        <v/>
      </c>
      <c r="E299">
        <f>SUM(C$2:C299)</f>
        <v/>
      </c>
    </row>
    <row r="300">
      <c r="A300" s="9">
        <f>IF(ISNUMBER('Test 5 straddles 31 Mar'!$E$4),IF('Test 5 straddles 31 Mar'!$E$4+298&lt;='Test 5 straddles 31 Mar'!$F$4,'Test 5 straddles 31 Mar'!$E$4+298,""),"")</f>
        <v/>
      </c>
      <c r="B300">
        <f>IF(A300="",0,IF(SUMPRODUCT((ISNUMBER('Test 5 straddles 31 Mar'!$B$8:$B$17)+ISNUMBER('Test 5 straddles 31 Mar'!$C$8:$C$17)&gt;0)*(IF(ISNUMBER('Test 5 straddles 31 Mar'!$B$8:$B$17),'Test 5 straddles 31 Mar'!$B$8:$B$17,'Test 5 straddles 31 Mar'!$E$4)&lt;=A300)*(IF(ISNUMBER('Test 5 straddles 31 Mar'!$C$8:$C$17),'Test 5 straddles 31 Mar'!$C$8:$C$17,'Test 5 straddles 31 Mar'!$F$4)&gt;=A300))&gt;0,1,0))</f>
        <v/>
      </c>
      <c r="C300">
        <f>IF(B300=0,0,IF(SUMPRODUCT((ISNUMBER('Test 5 straddles 31 Mar'!$B$8:$B$17)+ISNUMBER('Test 5 straddles 31 Mar'!$C$8:$C$17)&gt;0)*(ISNUMBER('Test 5 straddles 31 Mar'!$B$8:$B$17)*('Test 5 straddles 31 Mar'!$B$8:$B$17=A300)+ISNUMBER('Test 5 straddles 31 Mar'!$C$8:$C$17)*('Test 5 straddles 31 Mar'!$C$8:$C$17=A300)&gt;0))&gt;0,0,1))</f>
        <v/>
      </c>
      <c r="D300">
        <f>SUM(B$2:B300)</f>
        <v/>
      </c>
      <c r="E300">
        <f>SUM(C$2:C300)</f>
        <v/>
      </c>
    </row>
    <row r="301">
      <c r="A301" s="9">
        <f>IF(ISNUMBER('Test 5 straddles 31 Mar'!$E$4),IF('Test 5 straddles 31 Mar'!$E$4+299&lt;='Test 5 straddles 31 Mar'!$F$4,'Test 5 straddles 31 Mar'!$E$4+299,""),"")</f>
        <v/>
      </c>
      <c r="B301">
        <f>IF(A301="",0,IF(SUMPRODUCT((ISNUMBER('Test 5 straddles 31 Mar'!$B$8:$B$17)+ISNUMBER('Test 5 straddles 31 Mar'!$C$8:$C$17)&gt;0)*(IF(ISNUMBER('Test 5 straddles 31 Mar'!$B$8:$B$17),'Test 5 straddles 31 Mar'!$B$8:$B$17,'Test 5 straddles 31 Mar'!$E$4)&lt;=A301)*(IF(ISNUMBER('Test 5 straddles 31 Mar'!$C$8:$C$17),'Test 5 straddles 31 Mar'!$C$8:$C$17,'Test 5 straddles 31 Mar'!$F$4)&gt;=A301))&gt;0,1,0))</f>
        <v/>
      </c>
      <c r="C301">
        <f>IF(B301=0,0,IF(SUMPRODUCT((ISNUMBER('Test 5 straddles 31 Mar'!$B$8:$B$17)+ISNUMBER('Test 5 straddles 31 Mar'!$C$8:$C$17)&gt;0)*(ISNUMBER('Test 5 straddles 31 Mar'!$B$8:$B$17)*('Test 5 straddles 31 Mar'!$B$8:$B$17=A301)+ISNUMBER('Test 5 straddles 31 Mar'!$C$8:$C$17)*('Test 5 straddles 31 Mar'!$C$8:$C$17=A301)&gt;0))&gt;0,0,1))</f>
        <v/>
      </c>
      <c r="D301">
        <f>SUM(B$2:B301)</f>
        <v/>
      </c>
      <c r="E301">
        <f>SUM(C$2:C301)</f>
        <v/>
      </c>
    </row>
    <row r="302">
      <c r="A302" s="9">
        <f>IF(ISNUMBER('Test 5 straddles 31 Mar'!$E$4),IF('Test 5 straddles 31 Mar'!$E$4+300&lt;='Test 5 straddles 31 Mar'!$F$4,'Test 5 straddles 31 Mar'!$E$4+300,""),"")</f>
        <v/>
      </c>
      <c r="B302">
        <f>IF(A302="",0,IF(SUMPRODUCT((ISNUMBER('Test 5 straddles 31 Mar'!$B$8:$B$17)+ISNUMBER('Test 5 straddles 31 Mar'!$C$8:$C$17)&gt;0)*(IF(ISNUMBER('Test 5 straddles 31 Mar'!$B$8:$B$17),'Test 5 straddles 31 Mar'!$B$8:$B$17,'Test 5 straddles 31 Mar'!$E$4)&lt;=A302)*(IF(ISNUMBER('Test 5 straddles 31 Mar'!$C$8:$C$17),'Test 5 straddles 31 Mar'!$C$8:$C$17,'Test 5 straddles 31 Mar'!$F$4)&gt;=A302))&gt;0,1,0))</f>
        <v/>
      </c>
      <c r="C302">
        <f>IF(B302=0,0,IF(SUMPRODUCT((ISNUMBER('Test 5 straddles 31 Mar'!$B$8:$B$17)+ISNUMBER('Test 5 straddles 31 Mar'!$C$8:$C$17)&gt;0)*(ISNUMBER('Test 5 straddles 31 Mar'!$B$8:$B$17)*('Test 5 straddles 31 Mar'!$B$8:$B$17=A302)+ISNUMBER('Test 5 straddles 31 Mar'!$C$8:$C$17)*('Test 5 straddles 31 Mar'!$C$8:$C$17=A302)&gt;0))&gt;0,0,1))</f>
        <v/>
      </c>
      <c r="D302">
        <f>SUM(B$2:B302)</f>
        <v/>
      </c>
      <c r="E302">
        <f>SUM(C$2:C302)</f>
        <v/>
      </c>
    </row>
    <row r="303">
      <c r="A303" s="9">
        <f>IF(ISNUMBER('Test 5 straddles 31 Mar'!$E$4),IF('Test 5 straddles 31 Mar'!$E$4+301&lt;='Test 5 straddles 31 Mar'!$F$4,'Test 5 straddles 31 Mar'!$E$4+301,""),"")</f>
        <v/>
      </c>
      <c r="B303">
        <f>IF(A303="",0,IF(SUMPRODUCT((ISNUMBER('Test 5 straddles 31 Mar'!$B$8:$B$17)+ISNUMBER('Test 5 straddles 31 Mar'!$C$8:$C$17)&gt;0)*(IF(ISNUMBER('Test 5 straddles 31 Mar'!$B$8:$B$17),'Test 5 straddles 31 Mar'!$B$8:$B$17,'Test 5 straddles 31 Mar'!$E$4)&lt;=A303)*(IF(ISNUMBER('Test 5 straddles 31 Mar'!$C$8:$C$17),'Test 5 straddles 31 Mar'!$C$8:$C$17,'Test 5 straddles 31 Mar'!$F$4)&gt;=A303))&gt;0,1,0))</f>
        <v/>
      </c>
      <c r="C303">
        <f>IF(B303=0,0,IF(SUMPRODUCT((ISNUMBER('Test 5 straddles 31 Mar'!$B$8:$B$17)+ISNUMBER('Test 5 straddles 31 Mar'!$C$8:$C$17)&gt;0)*(ISNUMBER('Test 5 straddles 31 Mar'!$B$8:$B$17)*('Test 5 straddles 31 Mar'!$B$8:$B$17=A303)+ISNUMBER('Test 5 straddles 31 Mar'!$C$8:$C$17)*('Test 5 straddles 31 Mar'!$C$8:$C$17=A303)&gt;0))&gt;0,0,1))</f>
        <v/>
      </c>
      <c r="D303">
        <f>SUM(B$2:B303)</f>
        <v/>
      </c>
      <c r="E303">
        <f>SUM(C$2:C303)</f>
        <v/>
      </c>
    </row>
    <row r="304">
      <c r="A304" s="9">
        <f>IF(ISNUMBER('Test 5 straddles 31 Mar'!$E$4),IF('Test 5 straddles 31 Mar'!$E$4+302&lt;='Test 5 straddles 31 Mar'!$F$4,'Test 5 straddles 31 Mar'!$E$4+302,""),"")</f>
        <v/>
      </c>
      <c r="B304">
        <f>IF(A304="",0,IF(SUMPRODUCT((ISNUMBER('Test 5 straddles 31 Mar'!$B$8:$B$17)+ISNUMBER('Test 5 straddles 31 Mar'!$C$8:$C$17)&gt;0)*(IF(ISNUMBER('Test 5 straddles 31 Mar'!$B$8:$B$17),'Test 5 straddles 31 Mar'!$B$8:$B$17,'Test 5 straddles 31 Mar'!$E$4)&lt;=A304)*(IF(ISNUMBER('Test 5 straddles 31 Mar'!$C$8:$C$17),'Test 5 straddles 31 Mar'!$C$8:$C$17,'Test 5 straddles 31 Mar'!$F$4)&gt;=A304))&gt;0,1,0))</f>
        <v/>
      </c>
      <c r="C304">
        <f>IF(B304=0,0,IF(SUMPRODUCT((ISNUMBER('Test 5 straddles 31 Mar'!$B$8:$B$17)+ISNUMBER('Test 5 straddles 31 Mar'!$C$8:$C$17)&gt;0)*(ISNUMBER('Test 5 straddles 31 Mar'!$B$8:$B$17)*('Test 5 straddles 31 Mar'!$B$8:$B$17=A304)+ISNUMBER('Test 5 straddles 31 Mar'!$C$8:$C$17)*('Test 5 straddles 31 Mar'!$C$8:$C$17=A304)&gt;0))&gt;0,0,1))</f>
        <v/>
      </c>
      <c r="D304">
        <f>SUM(B$2:B304)</f>
        <v/>
      </c>
      <c r="E304">
        <f>SUM(C$2:C304)</f>
        <v/>
      </c>
    </row>
    <row r="305">
      <c r="A305" s="9">
        <f>IF(ISNUMBER('Test 5 straddles 31 Mar'!$E$4),IF('Test 5 straddles 31 Mar'!$E$4+303&lt;='Test 5 straddles 31 Mar'!$F$4,'Test 5 straddles 31 Mar'!$E$4+303,""),"")</f>
        <v/>
      </c>
      <c r="B305">
        <f>IF(A305="",0,IF(SUMPRODUCT((ISNUMBER('Test 5 straddles 31 Mar'!$B$8:$B$17)+ISNUMBER('Test 5 straddles 31 Mar'!$C$8:$C$17)&gt;0)*(IF(ISNUMBER('Test 5 straddles 31 Mar'!$B$8:$B$17),'Test 5 straddles 31 Mar'!$B$8:$B$17,'Test 5 straddles 31 Mar'!$E$4)&lt;=A305)*(IF(ISNUMBER('Test 5 straddles 31 Mar'!$C$8:$C$17),'Test 5 straddles 31 Mar'!$C$8:$C$17,'Test 5 straddles 31 Mar'!$F$4)&gt;=A305))&gt;0,1,0))</f>
        <v/>
      </c>
      <c r="C305">
        <f>IF(B305=0,0,IF(SUMPRODUCT((ISNUMBER('Test 5 straddles 31 Mar'!$B$8:$B$17)+ISNUMBER('Test 5 straddles 31 Mar'!$C$8:$C$17)&gt;0)*(ISNUMBER('Test 5 straddles 31 Mar'!$B$8:$B$17)*('Test 5 straddles 31 Mar'!$B$8:$B$17=A305)+ISNUMBER('Test 5 straddles 31 Mar'!$C$8:$C$17)*('Test 5 straddles 31 Mar'!$C$8:$C$17=A305)&gt;0))&gt;0,0,1))</f>
        <v/>
      </c>
      <c r="D305">
        <f>SUM(B$2:B305)</f>
        <v/>
      </c>
      <c r="E305">
        <f>SUM(C$2:C305)</f>
        <v/>
      </c>
    </row>
    <row r="306">
      <c r="A306" s="9">
        <f>IF(ISNUMBER('Test 5 straddles 31 Mar'!$E$4),IF('Test 5 straddles 31 Mar'!$E$4+304&lt;='Test 5 straddles 31 Mar'!$F$4,'Test 5 straddles 31 Mar'!$E$4+304,""),"")</f>
        <v/>
      </c>
      <c r="B306">
        <f>IF(A306="",0,IF(SUMPRODUCT((ISNUMBER('Test 5 straddles 31 Mar'!$B$8:$B$17)+ISNUMBER('Test 5 straddles 31 Mar'!$C$8:$C$17)&gt;0)*(IF(ISNUMBER('Test 5 straddles 31 Mar'!$B$8:$B$17),'Test 5 straddles 31 Mar'!$B$8:$B$17,'Test 5 straddles 31 Mar'!$E$4)&lt;=A306)*(IF(ISNUMBER('Test 5 straddles 31 Mar'!$C$8:$C$17),'Test 5 straddles 31 Mar'!$C$8:$C$17,'Test 5 straddles 31 Mar'!$F$4)&gt;=A306))&gt;0,1,0))</f>
        <v/>
      </c>
      <c r="C306">
        <f>IF(B306=0,0,IF(SUMPRODUCT((ISNUMBER('Test 5 straddles 31 Mar'!$B$8:$B$17)+ISNUMBER('Test 5 straddles 31 Mar'!$C$8:$C$17)&gt;0)*(ISNUMBER('Test 5 straddles 31 Mar'!$B$8:$B$17)*('Test 5 straddles 31 Mar'!$B$8:$B$17=A306)+ISNUMBER('Test 5 straddles 31 Mar'!$C$8:$C$17)*('Test 5 straddles 31 Mar'!$C$8:$C$17=A306)&gt;0))&gt;0,0,1))</f>
        <v/>
      </c>
      <c r="D306">
        <f>SUM(B$2:B306)</f>
        <v/>
      </c>
      <c r="E306">
        <f>SUM(C$2:C306)</f>
        <v/>
      </c>
    </row>
    <row r="307">
      <c r="A307" s="9">
        <f>IF(ISNUMBER('Test 5 straddles 31 Mar'!$E$4),IF('Test 5 straddles 31 Mar'!$E$4+305&lt;='Test 5 straddles 31 Mar'!$F$4,'Test 5 straddles 31 Mar'!$E$4+305,""),"")</f>
        <v/>
      </c>
      <c r="B307">
        <f>IF(A307="",0,IF(SUMPRODUCT((ISNUMBER('Test 5 straddles 31 Mar'!$B$8:$B$17)+ISNUMBER('Test 5 straddles 31 Mar'!$C$8:$C$17)&gt;0)*(IF(ISNUMBER('Test 5 straddles 31 Mar'!$B$8:$B$17),'Test 5 straddles 31 Mar'!$B$8:$B$17,'Test 5 straddles 31 Mar'!$E$4)&lt;=A307)*(IF(ISNUMBER('Test 5 straddles 31 Mar'!$C$8:$C$17),'Test 5 straddles 31 Mar'!$C$8:$C$17,'Test 5 straddles 31 Mar'!$F$4)&gt;=A307))&gt;0,1,0))</f>
        <v/>
      </c>
      <c r="C307">
        <f>IF(B307=0,0,IF(SUMPRODUCT((ISNUMBER('Test 5 straddles 31 Mar'!$B$8:$B$17)+ISNUMBER('Test 5 straddles 31 Mar'!$C$8:$C$17)&gt;0)*(ISNUMBER('Test 5 straddles 31 Mar'!$B$8:$B$17)*('Test 5 straddles 31 Mar'!$B$8:$B$17=A307)+ISNUMBER('Test 5 straddles 31 Mar'!$C$8:$C$17)*('Test 5 straddles 31 Mar'!$C$8:$C$17=A307)&gt;0))&gt;0,0,1))</f>
        <v/>
      </c>
      <c r="D307">
        <f>SUM(B$2:B307)</f>
        <v/>
      </c>
      <c r="E307">
        <f>SUM(C$2:C307)</f>
        <v/>
      </c>
    </row>
    <row r="308">
      <c r="A308" s="9">
        <f>IF(ISNUMBER('Test 5 straddles 31 Mar'!$E$4),IF('Test 5 straddles 31 Mar'!$E$4+306&lt;='Test 5 straddles 31 Mar'!$F$4,'Test 5 straddles 31 Mar'!$E$4+306,""),"")</f>
        <v/>
      </c>
      <c r="B308">
        <f>IF(A308="",0,IF(SUMPRODUCT((ISNUMBER('Test 5 straddles 31 Mar'!$B$8:$B$17)+ISNUMBER('Test 5 straddles 31 Mar'!$C$8:$C$17)&gt;0)*(IF(ISNUMBER('Test 5 straddles 31 Mar'!$B$8:$B$17),'Test 5 straddles 31 Mar'!$B$8:$B$17,'Test 5 straddles 31 Mar'!$E$4)&lt;=A308)*(IF(ISNUMBER('Test 5 straddles 31 Mar'!$C$8:$C$17),'Test 5 straddles 31 Mar'!$C$8:$C$17,'Test 5 straddles 31 Mar'!$F$4)&gt;=A308))&gt;0,1,0))</f>
        <v/>
      </c>
      <c r="C308">
        <f>IF(B308=0,0,IF(SUMPRODUCT((ISNUMBER('Test 5 straddles 31 Mar'!$B$8:$B$17)+ISNUMBER('Test 5 straddles 31 Mar'!$C$8:$C$17)&gt;0)*(ISNUMBER('Test 5 straddles 31 Mar'!$B$8:$B$17)*('Test 5 straddles 31 Mar'!$B$8:$B$17=A308)+ISNUMBER('Test 5 straddles 31 Mar'!$C$8:$C$17)*('Test 5 straddles 31 Mar'!$C$8:$C$17=A308)&gt;0))&gt;0,0,1))</f>
        <v/>
      </c>
      <c r="D308">
        <f>SUM(B$2:B308)</f>
        <v/>
      </c>
      <c r="E308">
        <f>SUM(C$2:C308)</f>
        <v/>
      </c>
    </row>
    <row r="309">
      <c r="A309" s="9">
        <f>IF(ISNUMBER('Test 5 straddles 31 Mar'!$E$4),IF('Test 5 straddles 31 Mar'!$E$4+307&lt;='Test 5 straddles 31 Mar'!$F$4,'Test 5 straddles 31 Mar'!$E$4+307,""),"")</f>
        <v/>
      </c>
      <c r="B309">
        <f>IF(A309="",0,IF(SUMPRODUCT((ISNUMBER('Test 5 straddles 31 Mar'!$B$8:$B$17)+ISNUMBER('Test 5 straddles 31 Mar'!$C$8:$C$17)&gt;0)*(IF(ISNUMBER('Test 5 straddles 31 Mar'!$B$8:$B$17),'Test 5 straddles 31 Mar'!$B$8:$B$17,'Test 5 straddles 31 Mar'!$E$4)&lt;=A309)*(IF(ISNUMBER('Test 5 straddles 31 Mar'!$C$8:$C$17),'Test 5 straddles 31 Mar'!$C$8:$C$17,'Test 5 straddles 31 Mar'!$F$4)&gt;=A309))&gt;0,1,0))</f>
        <v/>
      </c>
      <c r="C309">
        <f>IF(B309=0,0,IF(SUMPRODUCT((ISNUMBER('Test 5 straddles 31 Mar'!$B$8:$B$17)+ISNUMBER('Test 5 straddles 31 Mar'!$C$8:$C$17)&gt;0)*(ISNUMBER('Test 5 straddles 31 Mar'!$B$8:$B$17)*('Test 5 straddles 31 Mar'!$B$8:$B$17=A309)+ISNUMBER('Test 5 straddles 31 Mar'!$C$8:$C$17)*('Test 5 straddles 31 Mar'!$C$8:$C$17=A309)&gt;0))&gt;0,0,1))</f>
        <v/>
      </c>
      <c r="D309">
        <f>SUM(B$2:B309)</f>
        <v/>
      </c>
      <c r="E309">
        <f>SUM(C$2:C309)</f>
        <v/>
      </c>
    </row>
    <row r="310">
      <c r="A310" s="9">
        <f>IF(ISNUMBER('Test 5 straddles 31 Mar'!$E$4),IF('Test 5 straddles 31 Mar'!$E$4+308&lt;='Test 5 straddles 31 Mar'!$F$4,'Test 5 straddles 31 Mar'!$E$4+308,""),"")</f>
        <v/>
      </c>
      <c r="B310">
        <f>IF(A310="",0,IF(SUMPRODUCT((ISNUMBER('Test 5 straddles 31 Mar'!$B$8:$B$17)+ISNUMBER('Test 5 straddles 31 Mar'!$C$8:$C$17)&gt;0)*(IF(ISNUMBER('Test 5 straddles 31 Mar'!$B$8:$B$17),'Test 5 straddles 31 Mar'!$B$8:$B$17,'Test 5 straddles 31 Mar'!$E$4)&lt;=A310)*(IF(ISNUMBER('Test 5 straddles 31 Mar'!$C$8:$C$17),'Test 5 straddles 31 Mar'!$C$8:$C$17,'Test 5 straddles 31 Mar'!$F$4)&gt;=A310))&gt;0,1,0))</f>
        <v/>
      </c>
      <c r="C310">
        <f>IF(B310=0,0,IF(SUMPRODUCT((ISNUMBER('Test 5 straddles 31 Mar'!$B$8:$B$17)+ISNUMBER('Test 5 straddles 31 Mar'!$C$8:$C$17)&gt;0)*(ISNUMBER('Test 5 straddles 31 Mar'!$B$8:$B$17)*('Test 5 straddles 31 Mar'!$B$8:$B$17=A310)+ISNUMBER('Test 5 straddles 31 Mar'!$C$8:$C$17)*('Test 5 straddles 31 Mar'!$C$8:$C$17=A310)&gt;0))&gt;0,0,1))</f>
        <v/>
      </c>
      <c r="D310">
        <f>SUM(B$2:B310)</f>
        <v/>
      </c>
      <c r="E310">
        <f>SUM(C$2:C310)</f>
        <v/>
      </c>
    </row>
    <row r="311">
      <c r="A311" s="9">
        <f>IF(ISNUMBER('Test 5 straddles 31 Mar'!$E$4),IF('Test 5 straddles 31 Mar'!$E$4+309&lt;='Test 5 straddles 31 Mar'!$F$4,'Test 5 straddles 31 Mar'!$E$4+309,""),"")</f>
        <v/>
      </c>
      <c r="B311">
        <f>IF(A311="",0,IF(SUMPRODUCT((ISNUMBER('Test 5 straddles 31 Mar'!$B$8:$B$17)+ISNUMBER('Test 5 straddles 31 Mar'!$C$8:$C$17)&gt;0)*(IF(ISNUMBER('Test 5 straddles 31 Mar'!$B$8:$B$17),'Test 5 straddles 31 Mar'!$B$8:$B$17,'Test 5 straddles 31 Mar'!$E$4)&lt;=A311)*(IF(ISNUMBER('Test 5 straddles 31 Mar'!$C$8:$C$17),'Test 5 straddles 31 Mar'!$C$8:$C$17,'Test 5 straddles 31 Mar'!$F$4)&gt;=A311))&gt;0,1,0))</f>
        <v/>
      </c>
      <c r="C311">
        <f>IF(B311=0,0,IF(SUMPRODUCT((ISNUMBER('Test 5 straddles 31 Mar'!$B$8:$B$17)+ISNUMBER('Test 5 straddles 31 Mar'!$C$8:$C$17)&gt;0)*(ISNUMBER('Test 5 straddles 31 Mar'!$B$8:$B$17)*('Test 5 straddles 31 Mar'!$B$8:$B$17=A311)+ISNUMBER('Test 5 straddles 31 Mar'!$C$8:$C$17)*('Test 5 straddles 31 Mar'!$C$8:$C$17=A311)&gt;0))&gt;0,0,1))</f>
        <v/>
      </c>
      <c r="D311">
        <f>SUM(B$2:B311)</f>
        <v/>
      </c>
      <c r="E311">
        <f>SUM(C$2:C311)</f>
        <v/>
      </c>
    </row>
    <row r="312">
      <c r="A312" s="9">
        <f>IF(ISNUMBER('Test 5 straddles 31 Mar'!$E$4),IF('Test 5 straddles 31 Mar'!$E$4+310&lt;='Test 5 straddles 31 Mar'!$F$4,'Test 5 straddles 31 Mar'!$E$4+310,""),"")</f>
        <v/>
      </c>
      <c r="B312">
        <f>IF(A312="",0,IF(SUMPRODUCT((ISNUMBER('Test 5 straddles 31 Mar'!$B$8:$B$17)+ISNUMBER('Test 5 straddles 31 Mar'!$C$8:$C$17)&gt;0)*(IF(ISNUMBER('Test 5 straddles 31 Mar'!$B$8:$B$17),'Test 5 straddles 31 Mar'!$B$8:$B$17,'Test 5 straddles 31 Mar'!$E$4)&lt;=A312)*(IF(ISNUMBER('Test 5 straddles 31 Mar'!$C$8:$C$17),'Test 5 straddles 31 Mar'!$C$8:$C$17,'Test 5 straddles 31 Mar'!$F$4)&gt;=A312))&gt;0,1,0))</f>
        <v/>
      </c>
      <c r="C312">
        <f>IF(B312=0,0,IF(SUMPRODUCT((ISNUMBER('Test 5 straddles 31 Mar'!$B$8:$B$17)+ISNUMBER('Test 5 straddles 31 Mar'!$C$8:$C$17)&gt;0)*(ISNUMBER('Test 5 straddles 31 Mar'!$B$8:$B$17)*('Test 5 straddles 31 Mar'!$B$8:$B$17=A312)+ISNUMBER('Test 5 straddles 31 Mar'!$C$8:$C$17)*('Test 5 straddles 31 Mar'!$C$8:$C$17=A312)&gt;0))&gt;0,0,1))</f>
        <v/>
      </c>
      <c r="D312">
        <f>SUM(B$2:B312)</f>
        <v/>
      </c>
      <c r="E312">
        <f>SUM(C$2:C312)</f>
        <v/>
      </c>
    </row>
    <row r="313">
      <c r="A313" s="9">
        <f>IF(ISNUMBER('Test 5 straddles 31 Mar'!$E$4),IF('Test 5 straddles 31 Mar'!$E$4+311&lt;='Test 5 straddles 31 Mar'!$F$4,'Test 5 straddles 31 Mar'!$E$4+311,""),"")</f>
        <v/>
      </c>
      <c r="B313">
        <f>IF(A313="",0,IF(SUMPRODUCT((ISNUMBER('Test 5 straddles 31 Mar'!$B$8:$B$17)+ISNUMBER('Test 5 straddles 31 Mar'!$C$8:$C$17)&gt;0)*(IF(ISNUMBER('Test 5 straddles 31 Mar'!$B$8:$B$17),'Test 5 straddles 31 Mar'!$B$8:$B$17,'Test 5 straddles 31 Mar'!$E$4)&lt;=A313)*(IF(ISNUMBER('Test 5 straddles 31 Mar'!$C$8:$C$17),'Test 5 straddles 31 Mar'!$C$8:$C$17,'Test 5 straddles 31 Mar'!$F$4)&gt;=A313))&gt;0,1,0))</f>
        <v/>
      </c>
      <c r="C313">
        <f>IF(B313=0,0,IF(SUMPRODUCT((ISNUMBER('Test 5 straddles 31 Mar'!$B$8:$B$17)+ISNUMBER('Test 5 straddles 31 Mar'!$C$8:$C$17)&gt;0)*(ISNUMBER('Test 5 straddles 31 Mar'!$B$8:$B$17)*('Test 5 straddles 31 Mar'!$B$8:$B$17=A313)+ISNUMBER('Test 5 straddles 31 Mar'!$C$8:$C$17)*('Test 5 straddles 31 Mar'!$C$8:$C$17=A313)&gt;0))&gt;0,0,1))</f>
        <v/>
      </c>
      <c r="D313">
        <f>SUM(B$2:B313)</f>
        <v/>
      </c>
      <c r="E313">
        <f>SUM(C$2:C313)</f>
        <v/>
      </c>
    </row>
    <row r="314">
      <c r="A314" s="9">
        <f>IF(ISNUMBER('Test 5 straddles 31 Mar'!$E$4),IF('Test 5 straddles 31 Mar'!$E$4+312&lt;='Test 5 straddles 31 Mar'!$F$4,'Test 5 straddles 31 Mar'!$E$4+312,""),"")</f>
        <v/>
      </c>
      <c r="B314">
        <f>IF(A314="",0,IF(SUMPRODUCT((ISNUMBER('Test 5 straddles 31 Mar'!$B$8:$B$17)+ISNUMBER('Test 5 straddles 31 Mar'!$C$8:$C$17)&gt;0)*(IF(ISNUMBER('Test 5 straddles 31 Mar'!$B$8:$B$17),'Test 5 straddles 31 Mar'!$B$8:$B$17,'Test 5 straddles 31 Mar'!$E$4)&lt;=A314)*(IF(ISNUMBER('Test 5 straddles 31 Mar'!$C$8:$C$17),'Test 5 straddles 31 Mar'!$C$8:$C$17,'Test 5 straddles 31 Mar'!$F$4)&gt;=A314))&gt;0,1,0))</f>
        <v/>
      </c>
      <c r="C314">
        <f>IF(B314=0,0,IF(SUMPRODUCT((ISNUMBER('Test 5 straddles 31 Mar'!$B$8:$B$17)+ISNUMBER('Test 5 straddles 31 Mar'!$C$8:$C$17)&gt;0)*(ISNUMBER('Test 5 straddles 31 Mar'!$B$8:$B$17)*('Test 5 straddles 31 Mar'!$B$8:$B$17=A314)+ISNUMBER('Test 5 straddles 31 Mar'!$C$8:$C$17)*('Test 5 straddles 31 Mar'!$C$8:$C$17=A314)&gt;0))&gt;0,0,1))</f>
        <v/>
      </c>
      <c r="D314">
        <f>SUM(B$2:B314)</f>
        <v/>
      </c>
      <c r="E314">
        <f>SUM(C$2:C314)</f>
        <v/>
      </c>
    </row>
    <row r="315">
      <c r="A315" s="9">
        <f>IF(ISNUMBER('Test 5 straddles 31 Mar'!$E$4),IF('Test 5 straddles 31 Mar'!$E$4+313&lt;='Test 5 straddles 31 Mar'!$F$4,'Test 5 straddles 31 Mar'!$E$4+313,""),"")</f>
        <v/>
      </c>
      <c r="B315">
        <f>IF(A315="",0,IF(SUMPRODUCT((ISNUMBER('Test 5 straddles 31 Mar'!$B$8:$B$17)+ISNUMBER('Test 5 straddles 31 Mar'!$C$8:$C$17)&gt;0)*(IF(ISNUMBER('Test 5 straddles 31 Mar'!$B$8:$B$17),'Test 5 straddles 31 Mar'!$B$8:$B$17,'Test 5 straddles 31 Mar'!$E$4)&lt;=A315)*(IF(ISNUMBER('Test 5 straddles 31 Mar'!$C$8:$C$17),'Test 5 straddles 31 Mar'!$C$8:$C$17,'Test 5 straddles 31 Mar'!$F$4)&gt;=A315))&gt;0,1,0))</f>
        <v/>
      </c>
      <c r="C315">
        <f>IF(B315=0,0,IF(SUMPRODUCT((ISNUMBER('Test 5 straddles 31 Mar'!$B$8:$B$17)+ISNUMBER('Test 5 straddles 31 Mar'!$C$8:$C$17)&gt;0)*(ISNUMBER('Test 5 straddles 31 Mar'!$B$8:$B$17)*('Test 5 straddles 31 Mar'!$B$8:$B$17=A315)+ISNUMBER('Test 5 straddles 31 Mar'!$C$8:$C$17)*('Test 5 straddles 31 Mar'!$C$8:$C$17=A315)&gt;0))&gt;0,0,1))</f>
        <v/>
      </c>
      <c r="D315">
        <f>SUM(B$2:B315)</f>
        <v/>
      </c>
      <c r="E315">
        <f>SUM(C$2:C315)</f>
        <v/>
      </c>
    </row>
    <row r="316">
      <c r="A316" s="9">
        <f>IF(ISNUMBER('Test 5 straddles 31 Mar'!$E$4),IF('Test 5 straddles 31 Mar'!$E$4+314&lt;='Test 5 straddles 31 Mar'!$F$4,'Test 5 straddles 31 Mar'!$E$4+314,""),"")</f>
        <v/>
      </c>
      <c r="B316">
        <f>IF(A316="",0,IF(SUMPRODUCT((ISNUMBER('Test 5 straddles 31 Mar'!$B$8:$B$17)+ISNUMBER('Test 5 straddles 31 Mar'!$C$8:$C$17)&gt;0)*(IF(ISNUMBER('Test 5 straddles 31 Mar'!$B$8:$B$17),'Test 5 straddles 31 Mar'!$B$8:$B$17,'Test 5 straddles 31 Mar'!$E$4)&lt;=A316)*(IF(ISNUMBER('Test 5 straddles 31 Mar'!$C$8:$C$17),'Test 5 straddles 31 Mar'!$C$8:$C$17,'Test 5 straddles 31 Mar'!$F$4)&gt;=A316))&gt;0,1,0))</f>
        <v/>
      </c>
      <c r="C316">
        <f>IF(B316=0,0,IF(SUMPRODUCT((ISNUMBER('Test 5 straddles 31 Mar'!$B$8:$B$17)+ISNUMBER('Test 5 straddles 31 Mar'!$C$8:$C$17)&gt;0)*(ISNUMBER('Test 5 straddles 31 Mar'!$B$8:$B$17)*('Test 5 straddles 31 Mar'!$B$8:$B$17=A316)+ISNUMBER('Test 5 straddles 31 Mar'!$C$8:$C$17)*('Test 5 straddles 31 Mar'!$C$8:$C$17=A316)&gt;0))&gt;0,0,1))</f>
        <v/>
      </c>
      <c r="D316">
        <f>SUM(B$2:B316)</f>
        <v/>
      </c>
      <c r="E316">
        <f>SUM(C$2:C316)</f>
        <v/>
      </c>
    </row>
    <row r="317">
      <c r="A317" s="9">
        <f>IF(ISNUMBER('Test 5 straddles 31 Mar'!$E$4),IF('Test 5 straddles 31 Mar'!$E$4+315&lt;='Test 5 straddles 31 Mar'!$F$4,'Test 5 straddles 31 Mar'!$E$4+315,""),"")</f>
        <v/>
      </c>
      <c r="B317">
        <f>IF(A317="",0,IF(SUMPRODUCT((ISNUMBER('Test 5 straddles 31 Mar'!$B$8:$B$17)+ISNUMBER('Test 5 straddles 31 Mar'!$C$8:$C$17)&gt;0)*(IF(ISNUMBER('Test 5 straddles 31 Mar'!$B$8:$B$17),'Test 5 straddles 31 Mar'!$B$8:$B$17,'Test 5 straddles 31 Mar'!$E$4)&lt;=A317)*(IF(ISNUMBER('Test 5 straddles 31 Mar'!$C$8:$C$17),'Test 5 straddles 31 Mar'!$C$8:$C$17,'Test 5 straddles 31 Mar'!$F$4)&gt;=A317))&gt;0,1,0))</f>
        <v/>
      </c>
      <c r="C317">
        <f>IF(B317=0,0,IF(SUMPRODUCT((ISNUMBER('Test 5 straddles 31 Mar'!$B$8:$B$17)+ISNUMBER('Test 5 straddles 31 Mar'!$C$8:$C$17)&gt;0)*(ISNUMBER('Test 5 straddles 31 Mar'!$B$8:$B$17)*('Test 5 straddles 31 Mar'!$B$8:$B$17=A317)+ISNUMBER('Test 5 straddles 31 Mar'!$C$8:$C$17)*('Test 5 straddles 31 Mar'!$C$8:$C$17=A317)&gt;0))&gt;0,0,1))</f>
        <v/>
      </c>
      <c r="D317">
        <f>SUM(B$2:B317)</f>
        <v/>
      </c>
      <c r="E317">
        <f>SUM(C$2:C317)</f>
        <v/>
      </c>
    </row>
    <row r="318">
      <c r="A318" s="9">
        <f>IF(ISNUMBER('Test 5 straddles 31 Mar'!$E$4),IF('Test 5 straddles 31 Mar'!$E$4+316&lt;='Test 5 straddles 31 Mar'!$F$4,'Test 5 straddles 31 Mar'!$E$4+316,""),"")</f>
        <v/>
      </c>
      <c r="B318">
        <f>IF(A318="",0,IF(SUMPRODUCT((ISNUMBER('Test 5 straddles 31 Mar'!$B$8:$B$17)+ISNUMBER('Test 5 straddles 31 Mar'!$C$8:$C$17)&gt;0)*(IF(ISNUMBER('Test 5 straddles 31 Mar'!$B$8:$B$17),'Test 5 straddles 31 Mar'!$B$8:$B$17,'Test 5 straddles 31 Mar'!$E$4)&lt;=A318)*(IF(ISNUMBER('Test 5 straddles 31 Mar'!$C$8:$C$17),'Test 5 straddles 31 Mar'!$C$8:$C$17,'Test 5 straddles 31 Mar'!$F$4)&gt;=A318))&gt;0,1,0))</f>
        <v/>
      </c>
      <c r="C318">
        <f>IF(B318=0,0,IF(SUMPRODUCT((ISNUMBER('Test 5 straddles 31 Mar'!$B$8:$B$17)+ISNUMBER('Test 5 straddles 31 Mar'!$C$8:$C$17)&gt;0)*(ISNUMBER('Test 5 straddles 31 Mar'!$B$8:$B$17)*('Test 5 straddles 31 Mar'!$B$8:$B$17=A318)+ISNUMBER('Test 5 straddles 31 Mar'!$C$8:$C$17)*('Test 5 straddles 31 Mar'!$C$8:$C$17=A318)&gt;0))&gt;0,0,1))</f>
        <v/>
      </c>
      <c r="D318">
        <f>SUM(B$2:B318)</f>
        <v/>
      </c>
      <c r="E318">
        <f>SUM(C$2:C318)</f>
        <v/>
      </c>
    </row>
    <row r="319">
      <c r="A319" s="9">
        <f>IF(ISNUMBER('Test 5 straddles 31 Mar'!$E$4),IF('Test 5 straddles 31 Mar'!$E$4+317&lt;='Test 5 straddles 31 Mar'!$F$4,'Test 5 straddles 31 Mar'!$E$4+317,""),"")</f>
        <v/>
      </c>
      <c r="B319">
        <f>IF(A319="",0,IF(SUMPRODUCT((ISNUMBER('Test 5 straddles 31 Mar'!$B$8:$B$17)+ISNUMBER('Test 5 straddles 31 Mar'!$C$8:$C$17)&gt;0)*(IF(ISNUMBER('Test 5 straddles 31 Mar'!$B$8:$B$17),'Test 5 straddles 31 Mar'!$B$8:$B$17,'Test 5 straddles 31 Mar'!$E$4)&lt;=A319)*(IF(ISNUMBER('Test 5 straddles 31 Mar'!$C$8:$C$17),'Test 5 straddles 31 Mar'!$C$8:$C$17,'Test 5 straddles 31 Mar'!$F$4)&gt;=A319))&gt;0,1,0))</f>
        <v/>
      </c>
      <c r="C319">
        <f>IF(B319=0,0,IF(SUMPRODUCT((ISNUMBER('Test 5 straddles 31 Mar'!$B$8:$B$17)+ISNUMBER('Test 5 straddles 31 Mar'!$C$8:$C$17)&gt;0)*(ISNUMBER('Test 5 straddles 31 Mar'!$B$8:$B$17)*('Test 5 straddles 31 Mar'!$B$8:$B$17=A319)+ISNUMBER('Test 5 straddles 31 Mar'!$C$8:$C$17)*('Test 5 straddles 31 Mar'!$C$8:$C$17=A319)&gt;0))&gt;0,0,1))</f>
        <v/>
      </c>
      <c r="D319">
        <f>SUM(B$2:B319)</f>
        <v/>
      </c>
      <c r="E319">
        <f>SUM(C$2:C319)</f>
        <v/>
      </c>
    </row>
    <row r="320">
      <c r="A320" s="9">
        <f>IF(ISNUMBER('Test 5 straddles 31 Mar'!$E$4),IF('Test 5 straddles 31 Mar'!$E$4+318&lt;='Test 5 straddles 31 Mar'!$F$4,'Test 5 straddles 31 Mar'!$E$4+318,""),"")</f>
        <v/>
      </c>
      <c r="B320">
        <f>IF(A320="",0,IF(SUMPRODUCT((ISNUMBER('Test 5 straddles 31 Mar'!$B$8:$B$17)+ISNUMBER('Test 5 straddles 31 Mar'!$C$8:$C$17)&gt;0)*(IF(ISNUMBER('Test 5 straddles 31 Mar'!$B$8:$B$17),'Test 5 straddles 31 Mar'!$B$8:$B$17,'Test 5 straddles 31 Mar'!$E$4)&lt;=A320)*(IF(ISNUMBER('Test 5 straddles 31 Mar'!$C$8:$C$17),'Test 5 straddles 31 Mar'!$C$8:$C$17,'Test 5 straddles 31 Mar'!$F$4)&gt;=A320))&gt;0,1,0))</f>
        <v/>
      </c>
      <c r="C320">
        <f>IF(B320=0,0,IF(SUMPRODUCT((ISNUMBER('Test 5 straddles 31 Mar'!$B$8:$B$17)+ISNUMBER('Test 5 straddles 31 Mar'!$C$8:$C$17)&gt;0)*(ISNUMBER('Test 5 straddles 31 Mar'!$B$8:$B$17)*('Test 5 straddles 31 Mar'!$B$8:$B$17=A320)+ISNUMBER('Test 5 straddles 31 Mar'!$C$8:$C$17)*('Test 5 straddles 31 Mar'!$C$8:$C$17=A320)&gt;0))&gt;0,0,1))</f>
        <v/>
      </c>
      <c r="D320">
        <f>SUM(B$2:B320)</f>
        <v/>
      </c>
      <c r="E320">
        <f>SUM(C$2:C320)</f>
        <v/>
      </c>
    </row>
    <row r="321">
      <c r="A321" s="9">
        <f>IF(ISNUMBER('Test 5 straddles 31 Mar'!$E$4),IF('Test 5 straddles 31 Mar'!$E$4+319&lt;='Test 5 straddles 31 Mar'!$F$4,'Test 5 straddles 31 Mar'!$E$4+319,""),"")</f>
        <v/>
      </c>
      <c r="B321">
        <f>IF(A321="",0,IF(SUMPRODUCT((ISNUMBER('Test 5 straddles 31 Mar'!$B$8:$B$17)+ISNUMBER('Test 5 straddles 31 Mar'!$C$8:$C$17)&gt;0)*(IF(ISNUMBER('Test 5 straddles 31 Mar'!$B$8:$B$17),'Test 5 straddles 31 Mar'!$B$8:$B$17,'Test 5 straddles 31 Mar'!$E$4)&lt;=A321)*(IF(ISNUMBER('Test 5 straddles 31 Mar'!$C$8:$C$17),'Test 5 straddles 31 Mar'!$C$8:$C$17,'Test 5 straddles 31 Mar'!$F$4)&gt;=A321))&gt;0,1,0))</f>
        <v/>
      </c>
      <c r="C321">
        <f>IF(B321=0,0,IF(SUMPRODUCT((ISNUMBER('Test 5 straddles 31 Mar'!$B$8:$B$17)+ISNUMBER('Test 5 straddles 31 Mar'!$C$8:$C$17)&gt;0)*(ISNUMBER('Test 5 straddles 31 Mar'!$B$8:$B$17)*('Test 5 straddles 31 Mar'!$B$8:$B$17=A321)+ISNUMBER('Test 5 straddles 31 Mar'!$C$8:$C$17)*('Test 5 straddles 31 Mar'!$C$8:$C$17=A321)&gt;0))&gt;0,0,1))</f>
        <v/>
      </c>
      <c r="D321">
        <f>SUM(B$2:B321)</f>
        <v/>
      </c>
      <c r="E321">
        <f>SUM(C$2:C321)</f>
        <v/>
      </c>
    </row>
    <row r="322">
      <c r="A322" s="9">
        <f>IF(ISNUMBER('Test 5 straddles 31 Mar'!$E$4),IF('Test 5 straddles 31 Mar'!$E$4+320&lt;='Test 5 straddles 31 Mar'!$F$4,'Test 5 straddles 31 Mar'!$E$4+320,""),"")</f>
        <v/>
      </c>
      <c r="B322">
        <f>IF(A322="",0,IF(SUMPRODUCT((ISNUMBER('Test 5 straddles 31 Mar'!$B$8:$B$17)+ISNUMBER('Test 5 straddles 31 Mar'!$C$8:$C$17)&gt;0)*(IF(ISNUMBER('Test 5 straddles 31 Mar'!$B$8:$B$17),'Test 5 straddles 31 Mar'!$B$8:$B$17,'Test 5 straddles 31 Mar'!$E$4)&lt;=A322)*(IF(ISNUMBER('Test 5 straddles 31 Mar'!$C$8:$C$17),'Test 5 straddles 31 Mar'!$C$8:$C$17,'Test 5 straddles 31 Mar'!$F$4)&gt;=A322))&gt;0,1,0))</f>
        <v/>
      </c>
      <c r="C322">
        <f>IF(B322=0,0,IF(SUMPRODUCT((ISNUMBER('Test 5 straddles 31 Mar'!$B$8:$B$17)+ISNUMBER('Test 5 straddles 31 Mar'!$C$8:$C$17)&gt;0)*(ISNUMBER('Test 5 straddles 31 Mar'!$B$8:$B$17)*('Test 5 straddles 31 Mar'!$B$8:$B$17=A322)+ISNUMBER('Test 5 straddles 31 Mar'!$C$8:$C$17)*('Test 5 straddles 31 Mar'!$C$8:$C$17=A322)&gt;0))&gt;0,0,1))</f>
        <v/>
      </c>
      <c r="D322">
        <f>SUM(B$2:B322)</f>
        <v/>
      </c>
      <c r="E322">
        <f>SUM(C$2:C322)</f>
        <v/>
      </c>
    </row>
    <row r="323">
      <c r="A323" s="9">
        <f>IF(ISNUMBER('Test 5 straddles 31 Mar'!$E$4),IF('Test 5 straddles 31 Mar'!$E$4+321&lt;='Test 5 straddles 31 Mar'!$F$4,'Test 5 straddles 31 Mar'!$E$4+321,""),"")</f>
        <v/>
      </c>
      <c r="B323">
        <f>IF(A323="",0,IF(SUMPRODUCT((ISNUMBER('Test 5 straddles 31 Mar'!$B$8:$B$17)+ISNUMBER('Test 5 straddles 31 Mar'!$C$8:$C$17)&gt;0)*(IF(ISNUMBER('Test 5 straddles 31 Mar'!$B$8:$B$17),'Test 5 straddles 31 Mar'!$B$8:$B$17,'Test 5 straddles 31 Mar'!$E$4)&lt;=A323)*(IF(ISNUMBER('Test 5 straddles 31 Mar'!$C$8:$C$17),'Test 5 straddles 31 Mar'!$C$8:$C$17,'Test 5 straddles 31 Mar'!$F$4)&gt;=A323))&gt;0,1,0))</f>
        <v/>
      </c>
      <c r="C323">
        <f>IF(B323=0,0,IF(SUMPRODUCT((ISNUMBER('Test 5 straddles 31 Mar'!$B$8:$B$17)+ISNUMBER('Test 5 straddles 31 Mar'!$C$8:$C$17)&gt;0)*(ISNUMBER('Test 5 straddles 31 Mar'!$B$8:$B$17)*('Test 5 straddles 31 Mar'!$B$8:$B$17=A323)+ISNUMBER('Test 5 straddles 31 Mar'!$C$8:$C$17)*('Test 5 straddles 31 Mar'!$C$8:$C$17=A323)&gt;0))&gt;0,0,1))</f>
        <v/>
      </c>
      <c r="D323">
        <f>SUM(B$2:B323)</f>
        <v/>
      </c>
      <c r="E323">
        <f>SUM(C$2:C323)</f>
        <v/>
      </c>
    </row>
    <row r="324">
      <c r="A324" s="9">
        <f>IF(ISNUMBER('Test 5 straddles 31 Mar'!$E$4),IF('Test 5 straddles 31 Mar'!$E$4+322&lt;='Test 5 straddles 31 Mar'!$F$4,'Test 5 straddles 31 Mar'!$E$4+322,""),"")</f>
        <v/>
      </c>
      <c r="B324">
        <f>IF(A324="",0,IF(SUMPRODUCT((ISNUMBER('Test 5 straddles 31 Mar'!$B$8:$B$17)+ISNUMBER('Test 5 straddles 31 Mar'!$C$8:$C$17)&gt;0)*(IF(ISNUMBER('Test 5 straddles 31 Mar'!$B$8:$B$17),'Test 5 straddles 31 Mar'!$B$8:$B$17,'Test 5 straddles 31 Mar'!$E$4)&lt;=A324)*(IF(ISNUMBER('Test 5 straddles 31 Mar'!$C$8:$C$17),'Test 5 straddles 31 Mar'!$C$8:$C$17,'Test 5 straddles 31 Mar'!$F$4)&gt;=A324))&gt;0,1,0))</f>
        <v/>
      </c>
      <c r="C324">
        <f>IF(B324=0,0,IF(SUMPRODUCT((ISNUMBER('Test 5 straddles 31 Mar'!$B$8:$B$17)+ISNUMBER('Test 5 straddles 31 Mar'!$C$8:$C$17)&gt;0)*(ISNUMBER('Test 5 straddles 31 Mar'!$B$8:$B$17)*('Test 5 straddles 31 Mar'!$B$8:$B$17=A324)+ISNUMBER('Test 5 straddles 31 Mar'!$C$8:$C$17)*('Test 5 straddles 31 Mar'!$C$8:$C$17=A324)&gt;0))&gt;0,0,1))</f>
        <v/>
      </c>
      <c r="D324">
        <f>SUM(B$2:B324)</f>
        <v/>
      </c>
      <c r="E324">
        <f>SUM(C$2:C324)</f>
        <v/>
      </c>
    </row>
    <row r="325">
      <c r="A325" s="9">
        <f>IF(ISNUMBER('Test 5 straddles 31 Mar'!$E$4),IF('Test 5 straddles 31 Mar'!$E$4+323&lt;='Test 5 straddles 31 Mar'!$F$4,'Test 5 straddles 31 Mar'!$E$4+323,""),"")</f>
        <v/>
      </c>
      <c r="B325">
        <f>IF(A325="",0,IF(SUMPRODUCT((ISNUMBER('Test 5 straddles 31 Mar'!$B$8:$B$17)+ISNUMBER('Test 5 straddles 31 Mar'!$C$8:$C$17)&gt;0)*(IF(ISNUMBER('Test 5 straddles 31 Mar'!$B$8:$B$17),'Test 5 straddles 31 Mar'!$B$8:$B$17,'Test 5 straddles 31 Mar'!$E$4)&lt;=A325)*(IF(ISNUMBER('Test 5 straddles 31 Mar'!$C$8:$C$17),'Test 5 straddles 31 Mar'!$C$8:$C$17,'Test 5 straddles 31 Mar'!$F$4)&gt;=A325))&gt;0,1,0))</f>
        <v/>
      </c>
      <c r="C325">
        <f>IF(B325=0,0,IF(SUMPRODUCT((ISNUMBER('Test 5 straddles 31 Mar'!$B$8:$B$17)+ISNUMBER('Test 5 straddles 31 Mar'!$C$8:$C$17)&gt;0)*(ISNUMBER('Test 5 straddles 31 Mar'!$B$8:$B$17)*('Test 5 straddles 31 Mar'!$B$8:$B$17=A325)+ISNUMBER('Test 5 straddles 31 Mar'!$C$8:$C$17)*('Test 5 straddles 31 Mar'!$C$8:$C$17=A325)&gt;0))&gt;0,0,1))</f>
        <v/>
      </c>
      <c r="D325">
        <f>SUM(B$2:B325)</f>
        <v/>
      </c>
      <c r="E325">
        <f>SUM(C$2:C325)</f>
        <v/>
      </c>
    </row>
    <row r="326">
      <c r="A326" s="9">
        <f>IF(ISNUMBER('Test 5 straddles 31 Mar'!$E$4),IF('Test 5 straddles 31 Mar'!$E$4+324&lt;='Test 5 straddles 31 Mar'!$F$4,'Test 5 straddles 31 Mar'!$E$4+324,""),"")</f>
        <v/>
      </c>
      <c r="B326">
        <f>IF(A326="",0,IF(SUMPRODUCT((ISNUMBER('Test 5 straddles 31 Mar'!$B$8:$B$17)+ISNUMBER('Test 5 straddles 31 Mar'!$C$8:$C$17)&gt;0)*(IF(ISNUMBER('Test 5 straddles 31 Mar'!$B$8:$B$17),'Test 5 straddles 31 Mar'!$B$8:$B$17,'Test 5 straddles 31 Mar'!$E$4)&lt;=A326)*(IF(ISNUMBER('Test 5 straddles 31 Mar'!$C$8:$C$17),'Test 5 straddles 31 Mar'!$C$8:$C$17,'Test 5 straddles 31 Mar'!$F$4)&gt;=A326))&gt;0,1,0))</f>
        <v/>
      </c>
      <c r="C326">
        <f>IF(B326=0,0,IF(SUMPRODUCT((ISNUMBER('Test 5 straddles 31 Mar'!$B$8:$B$17)+ISNUMBER('Test 5 straddles 31 Mar'!$C$8:$C$17)&gt;0)*(ISNUMBER('Test 5 straddles 31 Mar'!$B$8:$B$17)*('Test 5 straddles 31 Mar'!$B$8:$B$17=A326)+ISNUMBER('Test 5 straddles 31 Mar'!$C$8:$C$17)*('Test 5 straddles 31 Mar'!$C$8:$C$17=A326)&gt;0))&gt;0,0,1))</f>
        <v/>
      </c>
      <c r="D326">
        <f>SUM(B$2:B326)</f>
        <v/>
      </c>
      <c r="E326">
        <f>SUM(C$2:C326)</f>
        <v/>
      </c>
    </row>
    <row r="327">
      <c r="A327" s="9">
        <f>IF(ISNUMBER('Test 5 straddles 31 Mar'!$E$4),IF('Test 5 straddles 31 Mar'!$E$4+325&lt;='Test 5 straddles 31 Mar'!$F$4,'Test 5 straddles 31 Mar'!$E$4+325,""),"")</f>
        <v/>
      </c>
      <c r="B327">
        <f>IF(A327="",0,IF(SUMPRODUCT((ISNUMBER('Test 5 straddles 31 Mar'!$B$8:$B$17)+ISNUMBER('Test 5 straddles 31 Mar'!$C$8:$C$17)&gt;0)*(IF(ISNUMBER('Test 5 straddles 31 Mar'!$B$8:$B$17),'Test 5 straddles 31 Mar'!$B$8:$B$17,'Test 5 straddles 31 Mar'!$E$4)&lt;=A327)*(IF(ISNUMBER('Test 5 straddles 31 Mar'!$C$8:$C$17),'Test 5 straddles 31 Mar'!$C$8:$C$17,'Test 5 straddles 31 Mar'!$F$4)&gt;=A327))&gt;0,1,0))</f>
        <v/>
      </c>
      <c r="C327">
        <f>IF(B327=0,0,IF(SUMPRODUCT((ISNUMBER('Test 5 straddles 31 Mar'!$B$8:$B$17)+ISNUMBER('Test 5 straddles 31 Mar'!$C$8:$C$17)&gt;0)*(ISNUMBER('Test 5 straddles 31 Mar'!$B$8:$B$17)*('Test 5 straddles 31 Mar'!$B$8:$B$17=A327)+ISNUMBER('Test 5 straddles 31 Mar'!$C$8:$C$17)*('Test 5 straddles 31 Mar'!$C$8:$C$17=A327)&gt;0))&gt;0,0,1))</f>
        <v/>
      </c>
      <c r="D327">
        <f>SUM(B$2:B327)</f>
        <v/>
      </c>
      <c r="E327">
        <f>SUM(C$2:C327)</f>
        <v/>
      </c>
    </row>
    <row r="328">
      <c r="A328" s="9">
        <f>IF(ISNUMBER('Test 5 straddles 31 Mar'!$E$4),IF('Test 5 straddles 31 Mar'!$E$4+326&lt;='Test 5 straddles 31 Mar'!$F$4,'Test 5 straddles 31 Mar'!$E$4+326,""),"")</f>
        <v/>
      </c>
      <c r="B328">
        <f>IF(A328="",0,IF(SUMPRODUCT((ISNUMBER('Test 5 straddles 31 Mar'!$B$8:$B$17)+ISNUMBER('Test 5 straddles 31 Mar'!$C$8:$C$17)&gt;0)*(IF(ISNUMBER('Test 5 straddles 31 Mar'!$B$8:$B$17),'Test 5 straddles 31 Mar'!$B$8:$B$17,'Test 5 straddles 31 Mar'!$E$4)&lt;=A328)*(IF(ISNUMBER('Test 5 straddles 31 Mar'!$C$8:$C$17),'Test 5 straddles 31 Mar'!$C$8:$C$17,'Test 5 straddles 31 Mar'!$F$4)&gt;=A328))&gt;0,1,0))</f>
        <v/>
      </c>
      <c r="C328">
        <f>IF(B328=0,0,IF(SUMPRODUCT((ISNUMBER('Test 5 straddles 31 Mar'!$B$8:$B$17)+ISNUMBER('Test 5 straddles 31 Mar'!$C$8:$C$17)&gt;0)*(ISNUMBER('Test 5 straddles 31 Mar'!$B$8:$B$17)*('Test 5 straddles 31 Mar'!$B$8:$B$17=A328)+ISNUMBER('Test 5 straddles 31 Mar'!$C$8:$C$17)*('Test 5 straddles 31 Mar'!$C$8:$C$17=A328)&gt;0))&gt;0,0,1))</f>
        <v/>
      </c>
      <c r="D328">
        <f>SUM(B$2:B328)</f>
        <v/>
      </c>
      <c r="E328">
        <f>SUM(C$2:C328)</f>
        <v/>
      </c>
    </row>
    <row r="329">
      <c r="A329" s="9">
        <f>IF(ISNUMBER('Test 5 straddles 31 Mar'!$E$4),IF('Test 5 straddles 31 Mar'!$E$4+327&lt;='Test 5 straddles 31 Mar'!$F$4,'Test 5 straddles 31 Mar'!$E$4+327,""),"")</f>
        <v/>
      </c>
      <c r="B329">
        <f>IF(A329="",0,IF(SUMPRODUCT((ISNUMBER('Test 5 straddles 31 Mar'!$B$8:$B$17)+ISNUMBER('Test 5 straddles 31 Mar'!$C$8:$C$17)&gt;0)*(IF(ISNUMBER('Test 5 straddles 31 Mar'!$B$8:$B$17),'Test 5 straddles 31 Mar'!$B$8:$B$17,'Test 5 straddles 31 Mar'!$E$4)&lt;=A329)*(IF(ISNUMBER('Test 5 straddles 31 Mar'!$C$8:$C$17),'Test 5 straddles 31 Mar'!$C$8:$C$17,'Test 5 straddles 31 Mar'!$F$4)&gt;=A329))&gt;0,1,0))</f>
        <v/>
      </c>
      <c r="C329">
        <f>IF(B329=0,0,IF(SUMPRODUCT((ISNUMBER('Test 5 straddles 31 Mar'!$B$8:$B$17)+ISNUMBER('Test 5 straddles 31 Mar'!$C$8:$C$17)&gt;0)*(ISNUMBER('Test 5 straddles 31 Mar'!$B$8:$B$17)*('Test 5 straddles 31 Mar'!$B$8:$B$17=A329)+ISNUMBER('Test 5 straddles 31 Mar'!$C$8:$C$17)*('Test 5 straddles 31 Mar'!$C$8:$C$17=A329)&gt;0))&gt;0,0,1))</f>
        <v/>
      </c>
      <c r="D329">
        <f>SUM(B$2:B329)</f>
        <v/>
      </c>
      <c r="E329">
        <f>SUM(C$2:C329)</f>
        <v/>
      </c>
    </row>
    <row r="330">
      <c r="A330" s="9">
        <f>IF(ISNUMBER('Test 5 straddles 31 Mar'!$E$4),IF('Test 5 straddles 31 Mar'!$E$4+328&lt;='Test 5 straddles 31 Mar'!$F$4,'Test 5 straddles 31 Mar'!$E$4+328,""),"")</f>
        <v/>
      </c>
      <c r="B330">
        <f>IF(A330="",0,IF(SUMPRODUCT((ISNUMBER('Test 5 straddles 31 Mar'!$B$8:$B$17)+ISNUMBER('Test 5 straddles 31 Mar'!$C$8:$C$17)&gt;0)*(IF(ISNUMBER('Test 5 straddles 31 Mar'!$B$8:$B$17),'Test 5 straddles 31 Mar'!$B$8:$B$17,'Test 5 straddles 31 Mar'!$E$4)&lt;=A330)*(IF(ISNUMBER('Test 5 straddles 31 Mar'!$C$8:$C$17),'Test 5 straddles 31 Mar'!$C$8:$C$17,'Test 5 straddles 31 Mar'!$F$4)&gt;=A330))&gt;0,1,0))</f>
        <v/>
      </c>
      <c r="C330">
        <f>IF(B330=0,0,IF(SUMPRODUCT((ISNUMBER('Test 5 straddles 31 Mar'!$B$8:$B$17)+ISNUMBER('Test 5 straddles 31 Mar'!$C$8:$C$17)&gt;0)*(ISNUMBER('Test 5 straddles 31 Mar'!$B$8:$B$17)*('Test 5 straddles 31 Mar'!$B$8:$B$17=A330)+ISNUMBER('Test 5 straddles 31 Mar'!$C$8:$C$17)*('Test 5 straddles 31 Mar'!$C$8:$C$17=A330)&gt;0))&gt;0,0,1))</f>
        <v/>
      </c>
      <c r="D330">
        <f>SUM(B$2:B330)</f>
        <v/>
      </c>
      <c r="E330">
        <f>SUM(C$2:C330)</f>
        <v/>
      </c>
    </row>
    <row r="331">
      <c r="A331" s="9">
        <f>IF(ISNUMBER('Test 5 straddles 31 Mar'!$E$4),IF('Test 5 straddles 31 Mar'!$E$4+329&lt;='Test 5 straddles 31 Mar'!$F$4,'Test 5 straddles 31 Mar'!$E$4+329,""),"")</f>
        <v/>
      </c>
      <c r="B331">
        <f>IF(A331="",0,IF(SUMPRODUCT((ISNUMBER('Test 5 straddles 31 Mar'!$B$8:$B$17)+ISNUMBER('Test 5 straddles 31 Mar'!$C$8:$C$17)&gt;0)*(IF(ISNUMBER('Test 5 straddles 31 Mar'!$B$8:$B$17),'Test 5 straddles 31 Mar'!$B$8:$B$17,'Test 5 straddles 31 Mar'!$E$4)&lt;=A331)*(IF(ISNUMBER('Test 5 straddles 31 Mar'!$C$8:$C$17),'Test 5 straddles 31 Mar'!$C$8:$C$17,'Test 5 straddles 31 Mar'!$F$4)&gt;=A331))&gt;0,1,0))</f>
        <v/>
      </c>
      <c r="C331">
        <f>IF(B331=0,0,IF(SUMPRODUCT((ISNUMBER('Test 5 straddles 31 Mar'!$B$8:$B$17)+ISNUMBER('Test 5 straddles 31 Mar'!$C$8:$C$17)&gt;0)*(ISNUMBER('Test 5 straddles 31 Mar'!$B$8:$B$17)*('Test 5 straddles 31 Mar'!$B$8:$B$17=A331)+ISNUMBER('Test 5 straddles 31 Mar'!$C$8:$C$17)*('Test 5 straddles 31 Mar'!$C$8:$C$17=A331)&gt;0))&gt;0,0,1))</f>
        <v/>
      </c>
      <c r="D331">
        <f>SUM(B$2:B331)</f>
        <v/>
      </c>
      <c r="E331">
        <f>SUM(C$2:C331)</f>
        <v/>
      </c>
    </row>
    <row r="332">
      <c r="A332" s="9">
        <f>IF(ISNUMBER('Test 5 straddles 31 Mar'!$E$4),IF('Test 5 straddles 31 Mar'!$E$4+330&lt;='Test 5 straddles 31 Mar'!$F$4,'Test 5 straddles 31 Mar'!$E$4+330,""),"")</f>
        <v/>
      </c>
      <c r="B332">
        <f>IF(A332="",0,IF(SUMPRODUCT((ISNUMBER('Test 5 straddles 31 Mar'!$B$8:$B$17)+ISNUMBER('Test 5 straddles 31 Mar'!$C$8:$C$17)&gt;0)*(IF(ISNUMBER('Test 5 straddles 31 Mar'!$B$8:$B$17),'Test 5 straddles 31 Mar'!$B$8:$B$17,'Test 5 straddles 31 Mar'!$E$4)&lt;=A332)*(IF(ISNUMBER('Test 5 straddles 31 Mar'!$C$8:$C$17),'Test 5 straddles 31 Mar'!$C$8:$C$17,'Test 5 straddles 31 Mar'!$F$4)&gt;=A332))&gt;0,1,0))</f>
        <v/>
      </c>
      <c r="C332">
        <f>IF(B332=0,0,IF(SUMPRODUCT((ISNUMBER('Test 5 straddles 31 Mar'!$B$8:$B$17)+ISNUMBER('Test 5 straddles 31 Mar'!$C$8:$C$17)&gt;0)*(ISNUMBER('Test 5 straddles 31 Mar'!$B$8:$B$17)*('Test 5 straddles 31 Mar'!$B$8:$B$17=A332)+ISNUMBER('Test 5 straddles 31 Mar'!$C$8:$C$17)*('Test 5 straddles 31 Mar'!$C$8:$C$17=A332)&gt;0))&gt;0,0,1))</f>
        <v/>
      </c>
      <c r="D332">
        <f>SUM(B$2:B332)</f>
        <v/>
      </c>
      <c r="E332">
        <f>SUM(C$2:C332)</f>
        <v/>
      </c>
    </row>
    <row r="333">
      <c r="A333" s="9">
        <f>IF(ISNUMBER('Test 5 straddles 31 Mar'!$E$4),IF('Test 5 straddles 31 Mar'!$E$4+331&lt;='Test 5 straddles 31 Mar'!$F$4,'Test 5 straddles 31 Mar'!$E$4+331,""),"")</f>
        <v/>
      </c>
      <c r="B333">
        <f>IF(A333="",0,IF(SUMPRODUCT((ISNUMBER('Test 5 straddles 31 Mar'!$B$8:$B$17)+ISNUMBER('Test 5 straddles 31 Mar'!$C$8:$C$17)&gt;0)*(IF(ISNUMBER('Test 5 straddles 31 Mar'!$B$8:$B$17),'Test 5 straddles 31 Mar'!$B$8:$B$17,'Test 5 straddles 31 Mar'!$E$4)&lt;=A333)*(IF(ISNUMBER('Test 5 straddles 31 Mar'!$C$8:$C$17),'Test 5 straddles 31 Mar'!$C$8:$C$17,'Test 5 straddles 31 Mar'!$F$4)&gt;=A333))&gt;0,1,0))</f>
        <v/>
      </c>
      <c r="C333">
        <f>IF(B333=0,0,IF(SUMPRODUCT((ISNUMBER('Test 5 straddles 31 Mar'!$B$8:$B$17)+ISNUMBER('Test 5 straddles 31 Mar'!$C$8:$C$17)&gt;0)*(ISNUMBER('Test 5 straddles 31 Mar'!$B$8:$B$17)*('Test 5 straddles 31 Mar'!$B$8:$B$17=A333)+ISNUMBER('Test 5 straddles 31 Mar'!$C$8:$C$17)*('Test 5 straddles 31 Mar'!$C$8:$C$17=A333)&gt;0))&gt;0,0,1))</f>
        <v/>
      </c>
      <c r="D333">
        <f>SUM(B$2:B333)</f>
        <v/>
      </c>
      <c r="E333">
        <f>SUM(C$2:C333)</f>
        <v/>
      </c>
    </row>
    <row r="334">
      <c r="A334" s="9">
        <f>IF(ISNUMBER('Test 5 straddles 31 Mar'!$E$4),IF('Test 5 straddles 31 Mar'!$E$4+332&lt;='Test 5 straddles 31 Mar'!$F$4,'Test 5 straddles 31 Mar'!$E$4+332,""),"")</f>
        <v/>
      </c>
      <c r="B334">
        <f>IF(A334="",0,IF(SUMPRODUCT((ISNUMBER('Test 5 straddles 31 Mar'!$B$8:$B$17)+ISNUMBER('Test 5 straddles 31 Mar'!$C$8:$C$17)&gt;0)*(IF(ISNUMBER('Test 5 straddles 31 Mar'!$B$8:$B$17),'Test 5 straddles 31 Mar'!$B$8:$B$17,'Test 5 straddles 31 Mar'!$E$4)&lt;=A334)*(IF(ISNUMBER('Test 5 straddles 31 Mar'!$C$8:$C$17),'Test 5 straddles 31 Mar'!$C$8:$C$17,'Test 5 straddles 31 Mar'!$F$4)&gt;=A334))&gt;0,1,0))</f>
        <v/>
      </c>
      <c r="C334">
        <f>IF(B334=0,0,IF(SUMPRODUCT((ISNUMBER('Test 5 straddles 31 Mar'!$B$8:$B$17)+ISNUMBER('Test 5 straddles 31 Mar'!$C$8:$C$17)&gt;0)*(ISNUMBER('Test 5 straddles 31 Mar'!$B$8:$B$17)*('Test 5 straddles 31 Mar'!$B$8:$B$17=A334)+ISNUMBER('Test 5 straddles 31 Mar'!$C$8:$C$17)*('Test 5 straddles 31 Mar'!$C$8:$C$17=A334)&gt;0))&gt;0,0,1))</f>
        <v/>
      </c>
      <c r="D334">
        <f>SUM(B$2:B334)</f>
        <v/>
      </c>
      <c r="E334">
        <f>SUM(C$2:C334)</f>
        <v/>
      </c>
    </row>
    <row r="335">
      <c r="A335" s="9">
        <f>IF(ISNUMBER('Test 5 straddles 31 Mar'!$E$4),IF('Test 5 straddles 31 Mar'!$E$4+333&lt;='Test 5 straddles 31 Mar'!$F$4,'Test 5 straddles 31 Mar'!$E$4+333,""),"")</f>
        <v/>
      </c>
      <c r="B335">
        <f>IF(A335="",0,IF(SUMPRODUCT((ISNUMBER('Test 5 straddles 31 Mar'!$B$8:$B$17)+ISNUMBER('Test 5 straddles 31 Mar'!$C$8:$C$17)&gt;0)*(IF(ISNUMBER('Test 5 straddles 31 Mar'!$B$8:$B$17),'Test 5 straddles 31 Mar'!$B$8:$B$17,'Test 5 straddles 31 Mar'!$E$4)&lt;=A335)*(IF(ISNUMBER('Test 5 straddles 31 Mar'!$C$8:$C$17),'Test 5 straddles 31 Mar'!$C$8:$C$17,'Test 5 straddles 31 Mar'!$F$4)&gt;=A335))&gt;0,1,0))</f>
        <v/>
      </c>
      <c r="C335">
        <f>IF(B335=0,0,IF(SUMPRODUCT((ISNUMBER('Test 5 straddles 31 Mar'!$B$8:$B$17)+ISNUMBER('Test 5 straddles 31 Mar'!$C$8:$C$17)&gt;0)*(ISNUMBER('Test 5 straddles 31 Mar'!$B$8:$B$17)*('Test 5 straddles 31 Mar'!$B$8:$B$17=A335)+ISNUMBER('Test 5 straddles 31 Mar'!$C$8:$C$17)*('Test 5 straddles 31 Mar'!$C$8:$C$17=A335)&gt;0))&gt;0,0,1))</f>
        <v/>
      </c>
      <c r="D335">
        <f>SUM(B$2:B335)</f>
        <v/>
      </c>
      <c r="E335">
        <f>SUM(C$2:C335)</f>
        <v/>
      </c>
    </row>
    <row r="336">
      <c r="A336" s="9">
        <f>IF(ISNUMBER('Test 5 straddles 31 Mar'!$E$4),IF('Test 5 straddles 31 Mar'!$E$4+334&lt;='Test 5 straddles 31 Mar'!$F$4,'Test 5 straddles 31 Mar'!$E$4+334,""),"")</f>
        <v/>
      </c>
      <c r="B336">
        <f>IF(A336="",0,IF(SUMPRODUCT((ISNUMBER('Test 5 straddles 31 Mar'!$B$8:$B$17)+ISNUMBER('Test 5 straddles 31 Mar'!$C$8:$C$17)&gt;0)*(IF(ISNUMBER('Test 5 straddles 31 Mar'!$B$8:$B$17),'Test 5 straddles 31 Mar'!$B$8:$B$17,'Test 5 straddles 31 Mar'!$E$4)&lt;=A336)*(IF(ISNUMBER('Test 5 straddles 31 Mar'!$C$8:$C$17),'Test 5 straddles 31 Mar'!$C$8:$C$17,'Test 5 straddles 31 Mar'!$F$4)&gt;=A336))&gt;0,1,0))</f>
        <v/>
      </c>
      <c r="C336">
        <f>IF(B336=0,0,IF(SUMPRODUCT((ISNUMBER('Test 5 straddles 31 Mar'!$B$8:$B$17)+ISNUMBER('Test 5 straddles 31 Mar'!$C$8:$C$17)&gt;0)*(ISNUMBER('Test 5 straddles 31 Mar'!$B$8:$B$17)*('Test 5 straddles 31 Mar'!$B$8:$B$17=A336)+ISNUMBER('Test 5 straddles 31 Mar'!$C$8:$C$17)*('Test 5 straddles 31 Mar'!$C$8:$C$17=A336)&gt;0))&gt;0,0,1))</f>
        <v/>
      </c>
      <c r="D336">
        <f>SUM(B$2:B336)</f>
        <v/>
      </c>
      <c r="E336">
        <f>SUM(C$2:C336)</f>
        <v/>
      </c>
    </row>
    <row r="337">
      <c r="A337" s="9">
        <f>IF(ISNUMBER('Test 5 straddles 31 Mar'!$E$4),IF('Test 5 straddles 31 Mar'!$E$4+335&lt;='Test 5 straddles 31 Mar'!$F$4,'Test 5 straddles 31 Mar'!$E$4+335,""),"")</f>
        <v/>
      </c>
      <c r="B337">
        <f>IF(A337="",0,IF(SUMPRODUCT((ISNUMBER('Test 5 straddles 31 Mar'!$B$8:$B$17)+ISNUMBER('Test 5 straddles 31 Mar'!$C$8:$C$17)&gt;0)*(IF(ISNUMBER('Test 5 straddles 31 Mar'!$B$8:$B$17),'Test 5 straddles 31 Mar'!$B$8:$B$17,'Test 5 straddles 31 Mar'!$E$4)&lt;=A337)*(IF(ISNUMBER('Test 5 straddles 31 Mar'!$C$8:$C$17),'Test 5 straddles 31 Mar'!$C$8:$C$17,'Test 5 straddles 31 Mar'!$F$4)&gt;=A337))&gt;0,1,0))</f>
        <v/>
      </c>
      <c r="C337">
        <f>IF(B337=0,0,IF(SUMPRODUCT((ISNUMBER('Test 5 straddles 31 Mar'!$B$8:$B$17)+ISNUMBER('Test 5 straddles 31 Mar'!$C$8:$C$17)&gt;0)*(ISNUMBER('Test 5 straddles 31 Mar'!$B$8:$B$17)*('Test 5 straddles 31 Mar'!$B$8:$B$17=A337)+ISNUMBER('Test 5 straddles 31 Mar'!$C$8:$C$17)*('Test 5 straddles 31 Mar'!$C$8:$C$17=A337)&gt;0))&gt;0,0,1))</f>
        <v/>
      </c>
      <c r="D337">
        <f>SUM(B$2:B337)</f>
        <v/>
      </c>
      <c r="E337">
        <f>SUM(C$2:C337)</f>
        <v/>
      </c>
    </row>
    <row r="338">
      <c r="A338" s="9">
        <f>IF(ISNUMBER('Test 5 straddles 31 Mar'!$E$4),IF('Test 5 straddles 31 Mar'!$E$4+336&lt;='Test 5 straddles 31 Mar'!$F$4,'Test 5 straddles 31 Mar'!$E$4+336,""),"")</f>
        <v/>
      </c>
      <c r="B338">
        <f>IF(A338="",0,IF(SUMPRODUCT((ISNUMBER('Test 5 straddles 31 Mar'!$B$8:$B$17)+ISNUMBER('Test 5 straddles 31 Mar'!$C$8:$C$17)&gt;0)*(IF(ISNUMBER('Test 5 straddles 31 Mar'!$B$8:$B$17),'Test 5 straddles 31 Mar'!$B$8:$B$17,'Test 5 straddles 31 Mar'!$E$4)&lt;=A338)*(IF(ISNUMBER('Test 5 straddles 31 Mar'!$C$8:$C$17),'Test 5 straddles 31 Mar'!$C$8:$C$17,'Test 5 straddles 31 Mar'!$F$4)&gt;=A338))&gt;0,1,0))</f>
        <v/>
      </c>
      <c r="C338">
        <f>IF(B338=0,0,IF(SUMPRODUCT((ISNUMBER('Test 5 straddles 31 Mar'!$B$8:$B$17)+ISNUMBER('Test 5 straddles 31 Mar'!$C$8:$C$17)&gt;0)*(ISNUMBER('Test 5 straddles 31 Mar'!$B$8:$B$17)*('Test 5 straddles 31 Mar'!$B$8:$B$17=A338)+ISNUMBER('Test 5 straddles 31 Mar'!$C$8:$C$17)*('Test 5 straddles 31 Mar'!$C$8:$C$17=A338)&gt;0))&gt;0,0,1))</f>
        <v/>
      </c>
      <c r="D338">
        <f>SUM(B$2:B338)</f>
        <v/>
      </c>
      <c r="E338">
        <f>SUM(C$2:C338)</f>
        <v/>
      </c>
    </row>
    <row r="339">
      <c r="A339" s="9">
        <f>IF(ISNUMBER('Test 5 straddles 31 Mar'!$E$4),IF('Test 5 straddles 31 Mar'!$E$4+337&lt;='Test 5 straddles 31 Mar'!$F$4,'Test 5 straddles 31 Mar'!$E$4+337,""),"")</f>
        <v/>
      </c>
      <c r="B339">
        <f>IF(A339="",0,IF(SUMPRODUCT((ISNUMBER('Test 5 straddles 31 Mar'!$B$8:$B$17)+ISNUMBER('Test 5 straddles 31 Mar'!$C$8:$C$17)&gt;0)*(IF(ISNUMBER('Test 5 straddles 31 Mar'!$B$8:$B$17),'Test 5 straddles 31 Mar'!$B$8:$B$17,'Test 5 straddles 31 Mar'!$E$4)&lt;=A339)*(IF(ISNUMBER('Test 5 straddles 31 Mar'!$C$8:$C$17),'Test 5 straddles 31 Mar'!$C$8:$C$17,'Test 5 straddles 31 Mar'!$F$4)&gt;=A339))&gt;0,1,0))</f>
        <v/>
      </c>
      <c r="C339">
        <f>IF(B339=0,0,IF(SUMPRODUCT((ISNUMBER('Test 5 straddles 31 Mar'!$B$8:$B$17)+ISNUMBER('Test 5 straddles 31 Mar'!$C$8:$C$17)&gt;0)*(ISNUMBER('Test 5 straddles 31 Mar'!$B$8:$B$17)*('Test 5 straddles 31 Mar'!$B$8:$B$17=A339)+ISNUMBER('Test 5 straddles 31 Mar'!$C$8:$C$17)*('Test 5 straddles 31 Mar'!$C$8:$C$17=A339)&gt;0))&gt;0,0,1))</f>
        <v/>
      </c>
      <c r="D339">
        <f>SUM(B$2:B339)</f>
        <v/>
      </c>
      <c r="E339">
        <f>SUM(C$2:C339)</f>
        <v/>
      </c>
    </row>
    <row r="340">
      <c r="A340" s="9">
        <f>IF(ISNUMBER('Test 5 straddles 31 Mar'!$E$4),IF('Test 5 straddles 31 Mar'!$E$4+338&lt;='Test 5 straddles 31 Mar'!$F$4,'Test 5 straddles 31 Mar'!$E$4+338,""),"")</f>
        <v/>
      </c>
      <c r="B340">
        <f>IF(A340="",0,IF(SUMPRODUCT((ISNUMBER('Test 5 straddles 31 Mar'!$B$8:$B$17)+ISNUMBER('Test 5 straddles 31 Mar'!$C$8:$C$17)&gt;0)*(IF(ISNUMBER('Test 5 straddles 31 Mar'!$B$8:$B$17),'Test 5 straddles 31 Mar'!$B$8:$B$17,'Test 5 straddles 31 Mar'!$E$4)&lt;=A340)*(IF(ISNUMBER('Test 5 straddles 31 Mar'!$C$8:$C$17),'Test 5 straddles 31 Mar'!$C$8:$C$17,'Test 5 straddles 31 Mar'!$F$4)&gt;=A340))&gt;0,1,0))</f>
        <v/>
      </c>
      <c r="C340">
        <f>IF(B340=0,0,IF(SUMPRODUCT((ISNUMBER('Test 5 straddles 31 Mar'!$B$8:$B$17)+ISNUMBER('Test 5 straddles 31 Mar'!$C$8:$C$17)&gt;0)*(ISNUMBER('Test 5 straddles 31 Mar'!$B$8:$B$17)*('Test 5 straddles 31 Mar'!$B$8:$B$17=A340)+ISNUMBER('Test 5 straddles 31 Mar'!$C$8:$C$17)*('Test 5 straddles 31 Mar'!$C$8:$C$17=A340)&gt;0))&gt;0,0,1))</f>
        <v/>
      </c>
      <c r="D340">
        <f>SUM(B$2:B340)</f>
        <v/>
      </c>
      <c r="E340">
        <f>SUM(C$2:C340)</f>
        <v/>
      </c>
    </row>
    <row r="341">
      <c r="A341" s="9">
        <f>IF(ISNUMBER('Test 5 straddles 31 Mar'!$E$4),IF('Test 5 straddles 31 Mar'!$E$4+339&lt;='Test 5 straddles 31 Mar'!$F$4,'Test 5 straddles 31 Mar'!$E$4+339,""),"")</f>
        <v/>
      </c>
      <c r="B341">
        <f>IF(A341="",0,IF(SUMPRODUCT((ISNUMBER('Test 5 straddles 31 Mar'!$B$8:$B$17)+ISNUMBER('Test 5 straddles 31 Mar'!$C$8:$C$17)&gt;0)*(IF(ISNUMBER('Test 5 straddles 31 Mar'!$B$8:$B$17),'Test 5 straddles 31 Mar'!$B$8:$B$17,'Test 5 straddles 31 Mar'!$E$4)&lt;=A341)*(IF(ISNUMBER('Test 5 straddles 31 Mar'!$C$8:$C$17),'Test 5 straddles 31 Mar'!$C$8:$C$17,'Test 5 straddles 31 Mar'!$F$4)&gt;=A341))&gt;0,1,0))</f>
        <v/>
      </c>
      <c r="C341">
        <f>IF(B341=0,0,IF(SUMPRODUCT((ISNUMBER('Test 5 straddles 31 Mar'!$B$8:$B$17)+ISNUMBER('Test 5 straddles 31 Mar'!$C$8:$C$17)&gt;0)*(ISNUMBER('Test 5 straddles 31 Mar'!$B$8:$B$17)*('Test 5 straddles 31 Mar'!$B$8:$B$17=A341)+ISNUMBER('Test 5 straddles 31 Mar'!$C$8:$C$17)*('Test 5 straddles 31 Mar'!$C$8:$C$17=A341)&gt;0))&gt;0,0,1))</f>
        <v/>
      </c>
      <c r="D341">
        <f>SUM(B$2:B341)</f>
        <v/>
      </c>
      <c r="E341">
        <f>SUM(C$2:C341)</f>
        <v/>
      </c>
    </row>
    <row r="342">
      <c r="A342" s="9">
        <f>IF(ISNUMBER('Test 5 straddles 31 Mar'!$E$4),IF('Test 5 straddles 31 Mar'!$E$4+340&lt;='Test 5 straddles 31 Mar'!$F$4,'Test 5 straddles 31 Mar'!$E$4+340,""),"")</f>
        <v/>
      </c>
      <c r="B342">
        <f>IF(A342="",0,IF(SUMPRODUCT((ISNUMBER('Test 5 straddles 31 Mar'!$B$8:$B$17)+ISNUMBER('Test 5 straddles 31 Mar'!$C$8:$C$17)&gt;0)*(IF(ISNUMBER('Test 5 straddles 31 Mar'!$B$8:$B$17),'Test 5 straddles 31 Mar'!$B$8:$B$17,'Test 5 straddles 31 Mar'!$E$4)&lt;=A342)*(IF(ISNUMBER('Test 5 straddles 31 Mar'!$C$8:$C$17),'Test 5 straddles 31 Mar'!$C$8:$C$17,'Test 5 straddles 31 Mar'!$F$4)&gt;=A342))&gt;0,1,0))</f>
        <v/>
      </c>
      <c r="C342">
        <f>IF(B342=0,0,IF(SUMPRODUCT((ISNUMBER('Test 5 straddles 31 Mar'!$B$8:$B$17)+ISNUMBER('Test 5 straddles 31 Mar'!$C$8:$C$17)&gt;0)*(ISNUMBER('Test 5 straddles 31 Mar'!$B$8:$B$17)*('Test 5 straddles 31 Mar'!$B$8:$B$17=A342)+ISNUMBER('Test 5 straddles 31 Mar'!$C$8:$C$17)*('Test 5 straddles 31 Mar'!$C$8:$C$17=A342)&gt;0))&gt;0,0,1))</f>
        <v/>
      </c>
      <c r="D342">
        <f>SUM(B$2:B342)</f>
        <v/>
      </c>
      <c r="E342">
        <f>SUM(C$2:C342)</f>
        <v/>
      </c>
    </row>
    <row r="343">
      <c r="A343" s="9">
        <f>IF(ISNUMBER('Test 5 straddles 31 Mar'!$E$4),IF('Test 5 straddles 31 Mar'!$E$4+341&lt;='Test 5 straddles 31 Mar'!$F$4,'Test 5 straddles 31 Mar'!$E$4+341,""),"")</f>
        <v/>
      </c>
      <c r="B343">
        <f>IF(A343="",0,IF(SUMPRODUCT((ISNUMBER('Test 5 straddles 31 Mar'!$B$8:$B$17)+ISNUMBER('Test 5 straddles 31 Mar'!$C$8:$C$17)&gt;0)*(IF(ISNUMBER('Test 5 straddles 31 Mar'!$B$8:$B$17),'Test 5 straddles 31 Mar'!$B$8:$B$17,'Test 5 straddles 31 Mar'!$E$4)&lt;=A343)*(IF(ISNUMBER('Test 5 straddles 31 Mar'!$C$8:$C$17),'Test 5 straddles 31 Mar'!$C$8:$C$17,'Test 5 straddles 31 Mar'!$F$4)&gt;=A343))&gt;0,1,0))</f>
        <v/>
      </c>
      <c r="C343">
        <f>IF(B343=0,0,IF(SUMPRODUCT((ISNUMBER('Test 5 straddles 31 Mar'!$B$8:$B$17)+ISNUMBER('Test 5 straddles 31 Mar'!$C$8:$C$17)&gt;0)*(ISNUMBER('Test 5 straddles 31 Mar'!$B$8:$B$17)*('Test 5 straddles 31 Mar'!$B$8:$B$17=A343)+ISNUMBER('Test 5 straddles 31 Mar'!$C$8:$C$17)*('Test 5 straddles 31 Mar'!$C$8:$C$17=A343)&gt;0))&gt;0,0,1))</f>
        <v/>
      </c>
      <c r="D343">
        <f>SUM(B$2:B343)</f>
        <v/>
      </c>
      <c r="E343">
        <f>SUM(C$2:C343)</f>
        <v/>
      </c>
    </row>
    <row r="344">
      <c r="A344" s="9">
        <f>IF(ISNUMBER('Test 5 straddles 31 Mar'!$E$4),IF('Test 5 straddles 31 Mar'!$E$4+342&lt;='Test 5 straddles 31 Mar'!$F$4,'Test 5 straddles 31 Mar'!$E$4+342,""),"")</f>
        <v/>
      </c>
      <c r="B344">
        <f>IF(A344="",0,IF(SUMPRODUCT((ISNUMBER('Test 5 straddles 31 Mar'!$B$8:$B$17)+ISNUMBER('Test 5 straddles 31 Mar'!$C$8:$C$17)&gt;0)*(IF(ISNUMBER('Test 5 straddles 31 Mar'!$B$8:$B$17),'Test 5 straddles 31 Mar'!$B$8:$B$17,'Test 5 straddles 31 Mar'!$E$4)&lt;=A344)*(IF(ISNUMBER('Test 5 straddles 31 Mar'!$C$8:$C$17),'Test 5 straddles 31 Mar'!$C$8:$C$17,'Test 5 straddles 31 Mar'!$F$4)&gt;=A344))&gt;0,1,0))</f>
        <v/>
      </c>
      <c r="C344">
        <f>IF(B344=0,0,IF(SUMPRODUCT((ISNUMBER('Test 5 straddles 31 Mar'!$B$8:$B$17)+ISNUMBER('Test 5 straddles 31 Mar'!$C$8:$C$17)&gt;0)*(ISNUMBER('Test 5 straddles 31 Mar'!$B$8:$B$17)*('Test 5 straddles 31 Mar'!$B$8:$B$17=A344)+ISNUMBER('Test 5 straddles 31 Mar'!$C$8:$C$17)*('Test 5 straddles 31 Mar'!$C$8:$C$17=A344)&gt;0))&gt;0,0,1))</f>
        <v/>
      </c>
      <c r="D344">
        <f>SUM(B$2:B344)</f>
        <v/>
      </c>
      <c r="E344">
        <f>SUM(C$2:C344)</f>
        <v/>
      </c>
    </row>
    <row r="345">
      <c r="A345" s="9">
        <f>IF(ISNUMBER('Test 5 straddles 31 Mar'!$E$4),IF('Test 5 straddles 31 Mar'!$E$4+343&lt;='Test 5 straddles 31 Mar'!$F$4,'Test 5 straddles 31 Mar'!$E$4+343,""),"")</f>
        <v/>
      </c>
      <c r="B345">
        <f>IF(A345="",0,IF(SUMPRODUCT((ISNUMBER('Test 5 straddles 31 Mar'!$B$8:$B$17)+ISNUMBER('Test 5 straddles 31 Mar'!$C$8:$C$17)&gt;0)*(IF(ISNUMBER('Test 5 straddles 31 Mar'!$B$8:$B$17),'Test 5 straddles 31 Mar'!$B$8:$B$17,'Test 5 straddles 31 Mar'!$E$4)&lt;=A345)*(IF(ISNUMBER('Test 5 straddles 31 Mar'!$C$8:$C$17),'Test 5 straddles 31 Mar'!$C$8:$C$17,'Test 5 straddles 31 Mar'!$F$4)&gt;=A345))&gt;0,1,0))</f>
        <v/>
      </c>
      <c r="C345">
        <f>IF(B345=0,0,IF(SUMPRODUCT((ISNUMBER('Test 5 straddles 31 Mar'!$B$8:$B$17)+ISNUMBER('Test 5 straddles 31 Mar'!$C$8:$C$17)&gt;0)*(ISNUMBER('Test 5 straddles 31 Mar'!$B$8:$B$17)*('Test 5 straddles 31 Mar'!$B$8:$B$17=A345)+ISNUMBER('Test 5 straddles 31 Mar'!$C$8:$C$17)*('Test 5 straddles 31 Mar'!$C$8:$C$17=A345)&gt;0))&gt;0,0,1))</f>
        <v/>
      </c>
      <c r="D345">
        <f>SUM(B$2:B345)</f>
        <v/>
      </c>
      <c r="E345">
        <f>SUM(C$2:C345)</f>
        <v/>
      </c>
    </row>
    <row r="346">
      <c r="A346" s="9">
        <f>IF(ISNUMBER('Test 5 straddles 31 Mar'!$E$4),IF('Test 5 straddles 31 Mar'!$E$4+344&lt;='Test 5 straddles 31 Mar'!$F$4,'Test 5 straddles 31 Mar'!$E$4+344,""),"")</f>
        <v/>
      </c>
      <c r="B346">
        <f>IF(A346="",0,IF(SUMPRODUCT((ISNUMBER('Test 5 straddles 31 Mar'!$B$8:$B$17)+ISNUMBER('Test 5 straddles 31 Mar'!$C$8:$C$17)&gt;0)*(IF(ISNUMBER('Test 5 straddles 31 Mar'!$B$8:$B$17),'Test 5 straddles 31 Mar'!$B$8:$B$17,'Test 5 straddles 31 Mar'!$E$4)&lt;=A346)*(IF(ISNUMBER('Test 5 straddles 31 Mar'!$C$8:$C$17),'Test 5 straddles 31 Mar'!$C$8:$C$17,'Test 5 straddles 31 Mar'!$F$4)&gt;=A346))&gt;0,1,0))</f>
        <v/>
      </c>
      <c r="C346">
        <f>IF(B346=0,0,IF(SUMPRODUCT((ISNUMBER('Test 5 straddles 31 Mar'!$B$8:$B$17)+ISNUMBER('Test 5 straddles 31 Mar'!$C$8:$C$17)&gt;0)*(ISNUMBER('Test 5 straddles 31 Mar'!$B$8:$B$17)*('Test 5 straddles 31 Mar'!$B$8:$B$17=A346)+ISNUMBER('Test 5 straddles 31 Mar'!$C$8:$C$17)*('Test 5 straddles 31 Mar'!$C$8:$C$17=A346)&gt;0))&gt;0,0,1))</f>
        <v/>
      </c>
      <c r="D346">
        <f>SUM(B$2:B346)</f>
        <v/>
      </c>
      <c r="E346">
        <f>SUM(C$2:C346)</f>
        <v/>
      </c>
    </row>
    <row r="347">
      <c r="A347" s="9">
        <f>IF(ISNUMBER('Test 5 straddles 31 Mar'!$E$4),IF('Test 5 straddles 31 Mar'!$E$4+345&lt;='Test 5 straddles 31 Mar'!$F$4,'Test 5 straddles 31 Mar'!$E$4+345,""),"")</f>
        <v/>
      </c>
      <c r="B347">
        <f>IF(A347="",0,IF(SUMPRODUCT((ISNUMBER('Test 5 straddles 31 Mar'!$B$8:$B$17)+ISNUMBER('Test 5 straddles 31 Mar'!$C$8:$C$17)&gt;0)*(IF(ISNUMBER('Test 5 straddles 31 Mar'!$B$8:$B$17),'Test 5 straddles 31 Mar'!$B$8:$B$17,'Test 5 straddles 31 Mar'!$E$4)&lt;=A347)*(IF(ISNUMBER('Test 5 straddles 31 Mar'!$C$8:$C$17),'Test 5 straddles 31 Mar'!$C$8:$C$17,'Test 5 straddles 31 Mar'!$F$4)&gt;=A347))&gt;0,1,0))</f>
        <v/>
      </c>
      <c r="C347">
        <f>IF(B347=0,0,IF(SUMPRODUCT((ISNUMBER('Test 5 straddles 31 Mar'!$B$8:$B$17)+ISNUMBER('Test 5 straddles 31 Mar'!$C$8:$C$17)&gt;0)*(ISNUMBER('Test 5 straddles 31 Mar'!$B$8:$B$17)*('Test 5 straddles 31 Mar'!$B$8:$B$17=A347)+ISNUMBER('Test 5 straddles 31 Mar'!$C$8:$C$17)*('Test 5 straddles 31 Mar'!$C$8:$C$17=A347)&gt;0))&gt;0,0,1))</f>
        <v/>
      </c>
      <c r="D347">
        <f>SUM(B$2:B347)</f>
        <v/>
      </c>
      <c r="E347">
        <f>SUM(C$2:C347)</f>
        <v/>
      </c>
    </row>
    <row r="348">
      <c r="A348" s="9">
        <f>IF(ISNUMBER('Test 5 straddles 31 Mar'!$E$4),IF('Test 5 straddles 31 Mar'!$E$4+346&lt;='Test 5 straddles 31 Mar'!$F$4,'Test 5 straddles 31 Mar'!$E$4+346,""),"")</f>
        <v/>
      </c>
      <c r="B348">
        <f>IF(A348="",0,IF(SUMPRODUCT((ISNUMBER('Test 5 straddles 31 Mar'!$B$8:$B$17)+ISNUMBER('Test 5 straddles 31 Mar'!$C$8:$C$17)&gt;0)*(IF(ISNUMBER('Test 5 straddles 31 Mar'!$B$8:$B$17),'Test 5 straddles 31 Mar'!$B$8:$B$17,'Test 5 straddles 31 Mar'!$E$4)&lt;=A348)*(IF(ISNUMBER('Test 5 straddles 31 Mar'!$C$8:$C$17),'Test 5 straddles 31 Mar'!$C$8:$C$17,'Test 5 straddles 31 Mar'!$F$4)&gt;=A348))&gt;0,1,0))</f>
        <v/>
      </c>
      <c r="C348">
        <f>IF(B348=0,0,IF(SUMPRODUCT((ISNUMBER('Test 5 straddles 31 Mar'!$B$8:$B$17)+ISNUMBER('Test 5 straddles 31 Mar'!$C$8:$C$17)&gt;0)*(ISNUMBER('Test 5 straddles 31 Mar'!$B$8:$B$17)*('Test 5 straddles 31 Mar'!$B$8:$B$17=A348)+ISNUMBER('Test 5 straddles 31 Mar'!$C$8:$C$17)*('Test 5 straddles 31 Mar'!$C$8:$C$17=A348)&gt;0))&gt;0,0,1))</f>
        <v/>
      </c>
      <c r="D348">
        <f>SUM(B$2:B348)</f>
        <v/>
      </c>
      <c r="E348">
        <f>SUM(C$2:C348)</f>
        <v/>
      </c>
    </row>
    <row r="349">
      <c r="A349" s="9">
        <f>IF(ISNUMBER('Test 5 straddles 31 Mar'!$E$4),IF('Test 5 straddles 31 Mar'!$E$4+347&lt;='Test 5 straddles 31 Mar'!$F$4,'Test 5 straddles 31 Mar'!$E$4+347,""),"")</f>
        <v/>
      </c>
      <c r="B349">
        <f>IF(A349="",0,IF(SUMPRODUCT((ISNUMBER('Test 5 straddles 31 Mar'!$B$8:$B$17)+ISNUMBER('Test 5 straddles 31 Mar'!$C$8:$C$17)&gt;0)*(IF(ISNUMBER('Test 5 straddles 31 Mar'!$B$8:$B$17),'Test 5 straddles 31 Mar'!$B$8:$B$17,'Test 5 straddles 31 Mar'!$E$4)&lt;=A349)*(IF(ISNUMBER('Test 5 straddles 31 Mar'!$C$8:$C$17),'Test 5 straddles 31 Mar'!$C$8:$C$17,'Test 5 straddles 31 Mar'!$F$4)&gt;=A349))&gt;0,1,0))</f>
        <v/>
      </c>
      <c r="C349">
        <f>IF(B349=0,0,IF(SUMPRODUCT((ISNUMBER('Test 5 straddles 31 Mar'!$B$8:$B$17)+ISNUMBER('Test 5 straddles 31 Mar'!$C$8:$C$17)&gt;0)*(ISNUMBER('Test 5 straddles 31 Mar'!$B$8:$B$17)*('Test 5 straddles 31 Mar'!$B$8:$B$17=A349)+ISNUMBER('Test 5 straddles 31 Mar'!$C$8:$C$17)*('Test 5 straddles 31 Mar'!$C$8:$C$17=A349)&gt;0))&gt;0,0,1))</f>
        <v/>
      </c>
      <c r="D349">
        <f>SUM(B$2:B349)</f>
        <v/>
      </c>
      <c r="E349">
        <f>SUM(C$2:C349)</f>
        <v/>
      </c>
    </row>
    <row r="350">
      <c r="A350" s="9">
        <f>IF(ISNUMBER('Test 5 straddles 31 Mar'!$E$4),IF('Test 5 straddles 31 Mar'!$E$4+348&lt;='Test 5 straddles 31 Mar'!$F$4,'Test 5 straddles 31 Mar'!$E$4+348,""),"")</f>
        <v/>
      </c>
      <c r="B350">
        <f>IF(A350="",0,IF(SUMPRODUCT((ISNUMBER('Test 5 straddles 31 Mar'!$B$8:$B$17)+ISNUMBER('Test 5 straddles 31 Mar'!$C$8:$C$17)&gt;0)*(IF(ISNUMBER('Test 5 straddles 31 Mar'!$B$8:$B$17),'Test 5 straddles 31 Mar'!$B$8:$B$17,'Test 5 straddles 31 Mar'!$E$4)&lt;=A350)*(IF(ISNUMBER('Test 5 straddles 31 Mar'!$C$8:$C$17),'Test 5 straddles 31 Mar'!$C$8:$C$17,'Test 5 straddles 31 Mar'!$F$4)&gt;=A350))&gt;0,1,0))</f>
        <v/>
      </c>
      <c r="C350">
        <f>IF(B350=0,0,IF(SUMPRODUCT((ISNUMBER('Test 5 straddles 31 Mar'!$B$8:$B$17)+ISNUMBER('Test 5 straddles 31 Mar'!$C$8:$C$17)&gt;0)*(ISNUMBER('Test 5 straddles 31 Mar'!$B$8:$B$17)*('Test 5 straddles 31 Mar'!$B$8:$B$17=A350)+ISNUMBER('Test 5 straddles 31 Mar'!$C$8:$C$17)*('Test 5 straddles 31 Mar'!$C$8:$C$17=A350)&gt;0))&gt;0,0,1))</f>
        <v/>
      </c>
      <c r="D350">
        <f>SUM(B$2:B350)</f>
        <v/>
      </c>
      <c r="E350">
        <f>SUM(C$2:C350)</f>
        <v/>
      </c>
    </row>
    <row r="351">
      <c r="A351" s="9">
        <f>IF(ISNUMBER('Test 5 straddles 31 Mar'!$E$4),IF('Test 5 straddles 31 Mar'!$E$4+349&lt;='Test 5 straddles 31 Mar'!$F$4,'Test 5 straddles 31 Mar'!$E$4+349,""),"")</f>
        <v/>
      </c>
      <c r="B351">
        <f>IF(A351="",0,IF(SUMPRODUCT((ISNUMBER('Test 5 straddles 31 Mar'!$B$8:$B$17)+ISNUMBER('Test 5 straddles 31 Mar'!$C$8:$C$17)&gt;0)*(IF(ISNUMBER('Test 5 straddles 31 Mar'!$B$8:$B$17),'Test 5 straddles 31 Mar'!$B$8:$B$17,'Test 5 straddles 31 Mar'!$E$4)&lt;=A351)*(IF(ISNUMBER('Test 5 straddles 31 Mar'!$C$8:$C$17),'Test 5 straddles 31 Mar'!$C$8:$C$17,'Test 5 straddles 31 Mar'!$F$4)&gt;=A351))&gt;0,1,0))</f>
        <v/>
      </c>
      <c r="C351">
        <f>IF(B351=0,0,IF(SUMPRODUCT((ISNUMBER('Test 5 straddles 31 Mar'!$B$8:$B$17)+ISNUMBER('Test 5 straddles 31 Mar'!$C$8:$C$17)&gt;0)*(ISNUMBER('Test 5 straddles 31 Mar'!$B$8:$B$17)*('Test 5 straddles 31 Mar'!$B$8:$B$17=A351)+ISNUMBER('Test 5 straddles 31 Mar'!$C$8:$C$17)*('Test 5 straddles 31 Mar'!$C$8:$C$17=A351)&gt;0))&gt;0,0,1))</f>
        <v/>
      </c>
      <c r="D351">
        <f>SUM(B$2:B351)</f>
        <v/>
      </c>
      <c r="E351">
        <f>SUM(C$2:C351)</f>
        <v/>
      </c>
    </row>
    <row r="352">
      <c r="A352" s="9">
        <f>IF(ISNUMBER('Test 5 straddles 31 Mar'!$E$4),IF('Test 5 straddles 31 Mar'!$E$4+350&lt;='Test 5 straddles 31 Mar'!$F$4,'Test 5 straddles 31 Mar'!$E$4+350,""),"")</f>
        <v/>
      </c>
      <c r="B352">
        <f>IF(A352="",0,IF(SUMPRODUCT((ISNUMBER('Test 5 straddles 31 Mar'!$B$8:$B$17)+ISNUMBER('Test 5 straddles 31 Mar'!$C$8:$C$17)&gt;0)*(IF(ISNUMBER('Test 5 straddles 31 Mar'!$B$8:$B$17),'Test 5 straddles 31 Mar'!$B$8:$B$17,'Test 5 straddles 31 Mar'!$E$4)&lt;=A352)*(IF(ISNUMBER('Test 5 straddles 31 Mar'!$C$8:$C$17),'Test 5 straddles 31 Mar'!$C$8:$C$17,'Test 5 straddles 31 Mar'!$F$4)&gt;=A352))&gt;0,1,0))</f>
        <v/>
      </c>
      <c r="C352">
        <f>IF(B352=0,0,IF(SUMPRODUCT((ISNUMBER('Test 5 straddles 31 Mar'!$B$8:$B$17)+ISNUMBER('Test 5 straddles 31 Mar'!$C$8:$C$17)&gt;0)*(ISNUMBER('Test 5 straddles 31 Mar'!$B$8:$B$17)*('Test 5 straddles 31 Mar'!$B$8:$B$17=A352)+ISNUMBER('Test 5 straddles 31 Mar'!$C$8:$C$17)*('Test 5 straddles 31 Mar'!$C$8:$C$17=A352)&gt;0))&gt;0,0,1))</f>
        <v/>
      </c>
      <c r="D352">
        <f>SUM(B$2:B352)</f>
        <v/>
      </c>
      <c r="E352">
        <f>SUM(C$2:C352)</f>
        <v/>
      </c>
    </row>
    <row r="353">
      <c r="A353" s="9">
        <f>IF(ISNUMBER('Test 5 straddles 31 Mar'!$E$4),IF('Test 5 straddles 31 Mar'!$E$4+351&lt;='Test 5 straddles 31 Mar'!$F$4,'Test 5 straddles 31 Mar'!$E$4+351,""),"")</f>
        <v/>
      </c>
      <c r="B353">
        <f>IF(A353="",0,IF(SUMPRODUCT((ISNUMBER('Test 5 straddles 31 Mar'!$B$8:$B$17)+ISNUMBER('Test 5 straddles 31 Mar'!$C$8:$C$17)&gt;0)*(IF(ISNUMBER('Test 5 straddles 31 Mar'!$B$8:$B$17),'Test 5 straddles 31 Mar'!$B$8:$B$17,'Test 5 straddles 31 Mar'!$E$4)&lt;=A353)*(IF(ISNUMBER('Test 5 straddles 31 Mar'!$C$8:$C$17),'Test 5 straddles 31 Mar'!$C$8:$C$17,'Test 5 straddles 31 Mar'!$F$4)&gt;=A353))&gt;0,1,0))</f>
        <v/>
      </c>
      <c r="C353">
        <f>IF(B353=0,0,IF(SUMPRODUCT((ISNUMBER('Test 5 straddles 31 Mar'!$B$8:$B$17)+ISNUMBER('Test 5 straddles 31 Mar'!$C$8:$C$17)&gt;0)*(ISNUMBER('Test 5 straddles 31 Mar'!$B$8:$B$17)*('Test 5 straddles 31 Mar'!$B$8:$B$17=A353)+ISNUMBER('Test 5 straddles 31 Mar'!$C$8:$C$17)*('Test 5 straddles 31 Mar'!$C$8:$C$17=A353)&gt;0))&gt;0,0,1))</f>
        <v/>
      </c>
      <c r="D353">
        <f>SUM(B$2:B353)</f>
        <v/>
      </c>
      <c r="E353">
        <f>SUM(C$2:C353)</f>
        <v/>
      </c>
    </row>
    <row r="354">
      <c r="A354" s="9">
        <f>IF(ISNUMBER('Test 5 straddles 31 Mar'!$E$4),IF('Test 5 straddles 31 Mar'!$E$4+352&lt;='Test 5 straddles 31 Mar'!$F$4,'Test 5 straddles 31 Mar'!$E$4+352,""),"")</f>
        <v/>
      </c>
      <c r="B354">
        <f>IF(A354="",0,IF(SUMPRODUCT((ISNUMBER('Test 5 straddles 31 Mar'!$B$8:$B$17)+ISNUMBER('Test 5 straddles 31 Mar'!$C$8:$C$17)&gt;0)*(IF(ISNUMBER('Test 5 straddles 31 Mar'!$B$8:$B$17),'Test 5 straddles 31 Mar'!$B$8:$B$17,'Test 5 straddles 31 Mar'!$E$4)&lt;=A354)*(IF(ISNUMBER('Test 5 straddles 31 Mar'!$C$8:$C$17),'Test 5 straddles 31 Mar'!$C$8:$C$17,'Test 5 straddles 31 Mar'!$F$4)&gt;=A354))&gt;0,1,0))</f>
        <v/>
      </c>
      <c r="C354">
        <f>IF(B354=0,0,IF(SUMPRODUCT((ISNUMBER('Test 5 straddles 31 Mar'!$B$8:$B$17)+ISNUMBER('Test 5 straddles 31 Mar'!$C$8:$C$17)&gt;0)*(ISNUMBER('Test 5 straddles 31 Mar'!$B$8:$B$17)*('Test 5 straddles 31 Mar'!$B$8:$B$17=A354)+ISNUMBER('Test 5 straddles 31 Mar'!$C$8:$C$17)*('Test 5 straddles 31 Mar'!$C$8:$C$17=A354)&gt;0))&gt;0,0,1))</f>
        <v/>
      </c>
      <c r="D354">
        <f>SUM(B$2:B354)</f>
        <v/>
      </c>
      <c r="E354">
        <f>SUM(C$2:C354)</f>
        <v/>
      </c>
    </row>
    <row r="355">
      <c r="A355" s="9">
        <f>IF(ISNUMBER('Test 5 straddles 31 Mar'!$E$4),IF('Test 5 straddles 31 Mar'!$E$4+353&lt;='Test 5 straddles 31 Mar'!$F$4,'Test 5 straddles 31 Mar'!$E$4+353,""),"")</f>
        <v/>
      </c>
      <c r="B355">
        <f>IF(A355="",0,IF(SUMPRODUCT((ISNUMBER('Test 5 straddles 31 Mar'!$B$8:$B$17)+ISNUMBER('Test 5 straddles 31 Mar'!$C$8:$C$17)&gt;0)*(IF(ISNUMBER('Test 5 straddles 31 Mar'!$B$8:$B$17),'Test 5 straddles 31 Mar'!$B$8:$B$17,'Test 5 straddles 31 Mar'!$E$4)&lt;=A355)*(IF(ISNUMBER('Test 5 straddles 31 Mar'!$C$8:$C$17),'Test 5 straddles 31 Mar'!$C$8:$C$17,'Test 5 straddles 31 Mar'!$F$4)&gt;=A355))&gt;0,1,0))</f>
        <v/>
      </c>
      <c r="C355">
        <f>IF(B355=0,0,IF(SUMPRODUCT((ISNUMBER('Test 5 straddles 31 Mar'!$B$8:$B$17)+ISNUMBER('Test 5 straddles 31 Mar'!$C$8:$C$17)&gt;0)*(ISNUMBER('Test 5 straddles 31 Mar'!$B$8:$B$17)*('Test 5 straddles 31 Mar'!$B$8:$B$17=A355)+ISNUMBER('Test 5 straddles 31 Mar'!$C$8:$C$17)*('Test 5 straddles 31 Mar'!$C$8:$C$17=A355)&gt;0))&gt;0,0,1))</f>
        <v/>
      </c>
      <c r="D355">
        <f>SUM(B$2:B355)</f>
        <v/>
      </c>
      <c r="E355">
        <f>SUM(C$2:C355)</f>
        <v/>
      </c>
    </row>
    <row r="356">
      <c r="A356" s="9">
        <f>IF(ISNUMBER('Test 5 straddles 31 Mar'!$E$4),IF('Test 5 straddles 31 Mar'!$E$4+354&lt;='Test 5 straddles 31 Mar'!$F$4,'Test 5 straddles 31 Mar'!$E$4+354,""),"")</f>
        <v/>
      </c>
      <c r="B356">
        <f>IF(A356="",0,IF(SUMPRODUCT((ISNUMBER('Test 5 straddles 31 Mar'!$B$8:$B$17)+ISNUMBER('Test 5 straddles 31 Mar'!$C$8:$C$17)&gt;0)*(IF(ISNUMBER('Test 5 straddles 31 Mar'!$B$8:$B$17),'Test 5 straddles 31 Mar'!$B$8:$B$17,'Test 5 straddles 31 Mar'!$E$4)&lt;=A356)*(IF(ISNUMBER('Test 5 straddles 31 Mar'!$C$8:$C$17),'Test 5 straddles 31 Mar'!$C$8:$C$17,'Test 5 straddles 31 Mar'!$F$4)&gt;=A356))&gt;0,1,0))</f>
        <v/>
      </c>
      <c r="C356">
        <f>IF(B356=0,0,IF(SUMPRODUCT((ISNUMBER('Test 5 straddles 31 Mar'!$B$8:$B$17)+ISNUMBER('Test 5 straddles 31 Mar'!$C$8:$C$17)&gt;0)*(ISNUMBER('Test 5 straddles 31 Mar'!$B$8:$B$17)*('Test 5 straddles 31 Mar'!$B$8:$B$17=A356)+ISNUMBER('Test 5 straddles 31 Mar'!$C$8:$C$17)*('Test 5 straddles 31 Mar'!$C$8:$C$17=A356)&gt;0))&gt;0,0,1))</f>
        <v/>
      </c>
      <c r="D356">
        <f>SUM(B$2:B356)</f>
        <v/>
      </c>
      <c r="E356">
        <f>SUM(C$2:C356)</f>
        <v/>
      </c>
    </row>
    <row r="357">
      <c r="A357" s="9">
        <f>IF(ISNUMBER('Test 5 straddles 31 Mar'!$E$4),IF('Test 5 straddles 31 Mar'!$E$4+355&lt;='Test 5 straddles 31 Mar'!$F$4,'Test 5 straddles 31 Mar'!$E$4+355,""),"")</f>
        <v/>
      </c>
      <c r="B357">
        <f>IF(A357="",0,IF(SUMPRODUCT((ISNUMBER('Test 5 straddles 31 Mar'!$B$8:$B$17)+ISNUMBER('Test 5 straddles 31 Mar'!$C$8:$C$17)&gt;0)*(IF(ISNUMBER('Test 5 straddles 31 Mar'!$B$8:$B$17),'Test 5 straddles 31 Mar'!$B$8:$B$17,'Test 5 straddles 31 Mar'!$E$4)&lt;=A357)*(IF(ISNUMBER('Test 5 straddles 31 Mar'!$C$8:$C$17),'Test 5 straddles 31 Mar'!$C$8:$C$17,'Test 5 straddles 31 Mar'!$F$4)&gt;=A357))&gt;0,1,0))</f>
        <v/>
      </c>
      <c r="C357">
        <f>IF(B357=0,0,IF(SUMPRODUCT((ISNUMBER('Test 5 straddles 31 Mar'!$B$8:$B$17)+ISNUMBER('Test 5 straddles 31 Mar'!$C$8:$C$17)&gt;0)*(ISNUMBER('Test 5 straddles 31 Mar'!$B$8:$B$17)*('Test 5 straddles 31 Mar'!$B$8:$B$17=A357)+ISNUMBER('Test 5 straddles 31 Mar'!$C$8:$C$17)*('Test 5 straddles 31 Mar'!$C$8:$C$17=A357)&gt;0))&gt;0,0,1))</f>
        <v/>
      </c>
      <c r="D357">
        <f>SUM(B$2:B357)</f>
        <v/>
      </c>
      <c r="E357">
        <f>SUM(C$2:C357)</f>
        <v/>
      </c>
    </row>
    <row r="358">
      <c r="A358" s="9">
        <f>IF(ISNUMBER('Test 5 straddles 31 Mar'!$E$4),IF('Test 5 straddles 31 Mar'!$E$4+356&lt;='Test 5 straddles 31 Mar'!$F$4,'Test 5 straddles 31 Mar'!$E$4+356,""),"")</f>
        <v/>
      </c>
      <c r="B358">
        <f>IF(A358="",0,IF(SUMPRODUCT((ISNUMBER('Test 5 straddles 31 Mar'!$B$8:$B$17)+ISNUMBER('Test 5 straddles 31 Mar'!$C$8:$C$17)&gt;0)*(IF(ISNUMBER('Test 5 straddles 31 Mar'!$B$8:$B$17),'Test 5 straddles 31 Mar'!$B$8:$B$17,'Test 5 straddles 31 Mar'!$E$4)&lt;=A358)*(IF(ISNUMBER('Test 5 straddles 31 Mar'!$C$8:$C$17),'Test 5 straddles 31 Mar'!$C$8:$C$17,'Test 5 straddles 31 Mar'!$F$4)&gt;=A358))&gt;0,1,0))</f>
        <v/>
      </c>
      <c r="C358">
        <f>IF(B358=0,0,IF(SUMPRODUCT((ISNUMBER('Test 5 straddles 31 Mar'!$B$8:$B$17)+ISNUMBER('Test 5 straddles 31 Mar'!$C$8:$C$17)&gt;0)*(ISNUMBER('Test 5 straddles 31 Mar'!$B$8:$B$17)*('Test 5 straddles 31 Mar'!$B$8:$B$17=A358)+ISNUMBER('Test 5 straddles 31 Mar'!$C$8:$C$17)*('Test 5 straddles 31 Mar'!$C$8:$C$17=A358)&gt;0))&gt;0,0,1))</f>
        <v/>
      </c>
      <c r="D358">
        <f>SUM(B$2:B358)</f>
        <v/>
      </c>
      <c r="E358">
        <f>SUM(C$2:C358)</f>
        <v/>
      </c>
    </row>
    <row r="359">
      <c r="A359" s="9">
        <f>IF(ISNUMBER('Test 5 straddles 31 Mar'!$E$4),IF('Test 5 straddles 31 Mar'!$E$4+357&lt;='Test 5 straddles 31 Mar'!$F$4,'Test 5 straddles 31 Mar'!$E$4+357,""),"")</f>
        <v/>
      </c>
      <c r="B359">
        <f>IF(A359="",0,IF(SUMPRODUCT((ISNUMBER('Test 5 straddles 31 Mar'!$B$8:$B$17)+ISNUMBER('Test 5 straddles 31 Mar'!$C$8:$C$17)&gt;0)*(IF(ISNUMBER('Test 5 straddles 31 Mar'!$B$8:$B$17),'Test 5 straddles 31 Mar'!$B$8:$B$17,'Test 5 straddles 31 Mar'!$E$4)&lt;=A359)*(IF(ISNUMBER('Test 5 straddles 31 Mar'!$C$8:$C$17),'Test 5 straddles 31 Mar'!$C$8:$C$17,'Test 5 straddles 31 Mar'!$F$4)&gt;=A359))&gt;0,1,0))</f>
        <v/>
      </c>
      <c r="C359">
        <f>IF(B359=0,0,IF(SUMPRODUCT((ISNUMBER('Test 5 straddles 31 Mar'!$B$8:$B$17)+ISNUMBER('Test 5 straddles 31 Mar'!$C$8:$C$17)&gt;0)*(ISNUMBER('Test 5 straddles 31 Mar'!$B$8:$B$17)*('Test 5 straddles 31 Mar'!$B$8:$B$17=A359)+ISNUMBER('Test 5 straddles 31 Mar'!$C$8:$C$17)*('Test 5 straddles 31 Mar'!$C$8:$C$17=A359)&gt;0))&gt;0,0,1))</f>
        <v/>
      </c>
      <c r="D359">
        <f>SUM(B$2:B359)</f>
        <v/>
      </c>
      <c r="E359">
        <f>SUM(C$2:C359)</f>
        <v/>
      </c>
    </row>
    <row r="360">
      <c r="A360" s="9">
        <f>IF(ISNUMBER('Test 5 straddles 31 Mar'!$E$4),IF('Test 5 straddles 31 Mar'!$E$4+358&lt;='Test 5 straddles 31 Mar'!$F$4,'Test 5 straddles 31 Mar'!$E$4+358,""),"")</f>
        <v/>
      </c>
      <c r="B360">
        <f>IF(A360="",0,IF(SUMPRODUCT((ISNUMBER('Test 5 straddles 31 Mar'!$B$8:$B$17)+ISNUMBER('Test 5 straddles 31 Mar'!$C$8:$C$17)&gt;0)*(IF(ISNUMBER('Test 5 straddles 31 Mar'!$B$8:$B$17),'Test 5 straddles 31 Mar'!$B$8:$B$17,'Test 5 straddles 31 Mar'!$E$4)&lt;=A360)*(IF(ISNUMBER('Test 5 straddles 31 Mar'!$C$8:$C$17),'Test 5 straddles 31 Mar'!$C$8:$C$17,'Test 5 straddles 31 Mar'!$F$4)&gt;=A360))&gt;0,1,0))</f>
        <v/>
      </c>
      <c r="C360">
        <f>IF(B360=0,0,IF(SUMPRODUCT((ISNUMBER('Test 5 straddles 31 Mar'!$B$8:$B$17)+ISNUMBER('Test 5 straddles 31 Mar'!$C$8:$C$17)&gt;0)*(ISNUMBER('Test 5 straddles 31 Mar'!$B$8:$B$17)*('Test 5 straddles 31 Mar'!$B$8:$B$17=A360)+ISNUMBER('Test 5 straddles 31 Mar'!$C$8:$C$17)*('Test 5 straddles 31 Mar'!$C$8:$C$17=A360)&gt;0))&gt;0,0,1))</f>
        <v/>
      </c>
      <c r="D360">
        <f>SUM(B$2:B360)</f>
        <v/>
      </c>
      <c r="E360">
        <f>SUM(C$2:C360)</f>
        <v/>
      </c>
    </row>
    <row r="361">
      <c r="A361" s="9">
        <f>IF(ISNUMBER('Test 5 straddles 31 Mar'!$E$4),IF('Test 5 straddles 31 Mar'!$E$4+359&lt;='Test 5 straddles 31 Mar'!$F$4,'Test 5 straddles 31 Mar'!$E$4+359,""),"")</f>
        <v/>
      </c>
      <c r="B361">
        <f>IF(A361="",0,IF(SUMPRODUCT((ISNUMBER('Test 5 straddles 31 Mar'!$B$8:$B$17)+ISNUMBER('Test 5 straddles 31 Mar'!$C$8:$C$17)&gt;0)*(IF(ISNUMBER('Test 5 straddles 31 Mar'!$B$8:$B$17),'Test 5 straddles 31 Mar'!$B$8:$B$17,'Test 5 straddles 31 Mar'!$E$4)&lt;=A361)*(IF(ISNUMBER('Test 5 straddles 31 Mar'!$C$8:$C$17),'Test 5 straddles 31 Mar'!$C$8:$C$17,'Test 5 straddles 31 Mar'!$F$4)&gt;=A361))&gt;0,1,0))</f>
        <v/>
      </c>
      <c r="C361">
        <f>IF(B361=0,0,IF(SUMPRODUCT((ISNUMBER('Test 5 straddles 31 Mar'!$B$8:$B$17)+ISNUMBER('Test 5 straddles 31 Mar'!$C$8:$C$17)&gt;0)*(ISNUMBER('Test 5 straddles 31 Mar'!$B$8:$B$17)*('Test 5 straddles 31 Mar'!$B$8:$B$17=A361)+ISNUMBER('Test 5 straddles 31 Mar'!$C$8:$C$17)*('Test 5 straddles 31 Mar'!$C$8:$C$17=A361)&gt;0))&gt;0,0,1))</f>
        <v/>
      </c>
      <c r="D361">
        <f>SUM(B$2:B361)</f>
        <v/>
      </c>
      <c r="E361">
        <f>SUM(C$2:C361)</f>
        <v/>
      </c>
    </row>
    <row r="362">
      <c r="A362" s="9">
        <f>IF(ISNUMBER('Test 5 straddles 31 Mar'!$E$4),IF('Test 5 straddles 31 Mar'!$E$4+360&lt;='Test 5 straddles 31 Mar'!$F$4,'Test 5 straddles 31 Mar'!$E$4+360,""),"")</f>
        <v/>
      </c>
      <c r="B362">
        <f>IF(A362="",0,IF(SUMPRODUCT((ISNUMBER('Test 5 straddles 31 Mar'!$B$8:$B$17)+ISNUMBER('Test 5 straddles 31 Mar'!$C$8:$C$17)&gt;0)*(IF(ISNUMBER('Test 5 straddles 31 Mar'!$B$8:$B$17),'Test 5 straddles 31 Mar'!$B$8:$B$17,'Test 5 straddles 31 Mar'!$E$4)&lt;=A362)*(IF(ISNUMBER('Test 5 straddles 31 Mar'!$C$8:$C$17),'Test 5 straddles 31 Mar'!$C$8:$C$17,'Test 5 straddles 31 Mar'!$F$4)&gt;=A362))&gt;0,1,0))</f>
        <v/>
      </c>
      <c r="C362">
        <f>IF(B362=0,0,IF(SUMPRODUCT((ISNUMBER('Test 5 straddles 31 Mar'!$B$8:$B$17)+ISNUMBER('Test 5 straddles 31 Mar'!$C$8:$C$17)&gt;0)*(ISNUMBER('Test 5 straddles 31 Mar'!$B$8:$B$17)*('Test 5 straddles 31 Mar'!$B$8:$B$17=A362)+ISNUMBER('Test 5 straddles 31 Mar'!$C$8:$C$17)*('Test 5 straddles 31 Mar'!$C$8:$C$17=A362)&gt;0))&gt;0,0,1))</f>
        <v/>
      </c>
      <c r="D362">
        <f>SUM(B$2:B362)</f>
        <v/>
      </c>
      <c r="E362">
        <f>SUM(C$2:C362)</f>
        <v/>
      </c>
    </row>
    <row r="363">
      <c r="A363" s="9">
        <f>IF(ISNUMBER('Test 5 straddles 31 Mar'!$E$4),IF('Test 5 straddles 31 Mar'!$E$4+361&lt;='Test 5 straddles 31 Mar'!$F$4,'Test 5 straddles 31 Mar'!$E$4+361,""),"")</f>
        <v/>
      </c>
      <c r="B363">
        <f>IF(A363="",0,IF(SUMPRODUCT((ISNUMBER('Test 5 straddles 31 Mar'!$B$8:$B$17)+ISNUMBER('Test 5 straddles 31 Mar'!$C$8:$C$17)&gt;0)*(IF(ISNUMBER('Test 5 straddles 31 Mar'!$B$8:$B$17),'Test 5 straddles 31 Mar'!$B$8:$B$17,'Test 5 straddles 31 Mar'!$E$4)&lt;=A363)*(IF(ISNUMBER('Test 5 straddles 31 Mar'!$C$8:$C$17),'Test 5 straddles 31 Mar'!$C$8:$C$17,'Test 5 straddles 31 Mar'!$F$4)&gt;=A363))&gt;0,1,0))</f>
        <v/>
      </c>
      <c r="C363">
        <f>IF(B363=0,0,IF(SUMPRODUCT((ISNUMBER('Test 5 straddles 31 Mar'!$B$8:$B$17)+ISNUMBER('Test 5 straddles 31 Mar'!$C$8:$C$17)&gt;0)*(ISNUMBER('Test 5 straddles 31 Mar'!$B$8:$B$17)*('Test 5 straddles 31 Mar'!$B$8:$B$17=A363)+ISNUMBER('Test 5 straddles 31 Mar'!$C$8:$C$17)*('Test 5 straddles 31 Mar'!$C$8:$C$17=A363)&gt;0))&gt;0,0,1))</f>
        <v/>
      </c>
      <c r="D363">
        <f>SUM(B$2:B363)</f>
        <v/>
      </c>
      <c r="E363">
        <f>SUM(C$2:C363)</f>
        <v/>
      </c>
    </row>
    <row r="364">
      <c r="A364" s="9">
        <f>IF(ISNUMBER('Test 5 straddles 31 Mar'!$E$4),IF('Test 5 straddles 31 Mar'!$E$4+362&lt;='Test 5 straddles 31 Mar'!$F$4,'Test 5 straddles 31 Mar'!$E$4+362,""),"")</f>
        <v/>
      </c>
      <c r="B364">
        <f>IF(A364="",0,IF(SUMPRODUCT((ISNUMBER('Test 5 straddles 31 Mar'!$B$8:$B$17)+ISNUMBER('Test 5 straddles 31 Mar'!$C$8:$C$17)&gt;0)*(IF(ISNUMBER('Test 5 straddles 31 Mar'!$B$8:$B$17),'Test 5 straddles 31 Mar'!$B$8:$B$17,'Test 5 straddles 31 Mar'!$E$4)&lt;=A364)*(IF(ISNUMBER('Test 5 straddles 31 Mar'!$C$8:$C$17),'Test 5 straddles 31 Mar'!$C$8:$C$17,'Test 5 straddles 31 Mar'!$F$4)&gt;=A364))&gt;0,1,0))</f>
        <v/>
      </c>
      <c r="C364">
        <f>IF(B364=0,0,IF(SUMPRODUCT((ISNUMBER('Test 5 straddles 31 Mar'!$B$8:$B$17)+ISNUMBER('Test 5 straddles 31 Mar'!$C$8:$C$17)&gt;0)*(ISNUMBER('Test 5 straddles 31 Mar'!$B$8:$B$17)*('Test 5 straddles 31 Mar'!$B$8:$B$17=A364)+ISNUMBER('Test 5 straddles 31 Mar'!$C$8:$C$17)*('Test 5 straddles 31 Mar'!$C$8:$C$17=A364)&gt;0))&gt;0,0,1))</f>
        <v/>
      </c>
      <c r="D364">
        <f>SUM(B$2:B364)</f>
        <v/>
      </c>
      <c r="E364">
        <f>SUM(C$2:C364)</f>
        <v/>
      </c>
    </row>
    <row r="365">
      <c r="A365" s="9">
        <f>IF(ISNUMBER('Test 5 straddles 31 Mar'!$E$4),IF('Test 5 straddles 31 Mar'!$E$4+363&lt;='Test 5 straddles 31 Mar'!$F$4,'Test 5 straddles 31 Mar'!$E$4+363,""),"")</f>
        <v/>
      </c>
      <c r="B365">
        <f>IF(A365="",0,IF(SUMPRODUCT((ISNUMBER('Test 5 straddles 31 Mar'!$B$8:$B$17)+ISNUMBER('Test 5 straddles 31 Mar'!$C$8:$C$17)&gt;0)*(IF(ISNUMBER('Test 5 straddles 31 Mar'!$B$8:$B$17),'Test 5 straddles 31 Mar'!$B$8:$B$17,'Test 5 straddles 31 Mar'!$E$4)&lt;=A365)*(IF(ISNUMBER('Test 5 straddles 31 Mar'!$C$8:$C$17),'Test 5 straddles 31 Mar'!$C$8:$C$17,'Test 5 straddles 31 Mar'!$F$4)&gt;=A365))&gt;0,1,0))</f>
        <v/>
      </c>
      <c r="C365">
        <f>IF(B365=0,0,IF(SUMPRODUCT((ISNUMBER('Test 5 straddles 31 Mar'!$B$8:$B$17)+ISNUMBER('Test 5 straddles 31 Mar'!$C$8:$C$17)&gt;0)*(ISNUMBER('Test 5 straddles 31 Mar'!$B$8:$B$17)*('Test 5 straddles 31 Mar'!$B$8:$B$17=A365)+ISNUMBER('Test 5 straddles 31 Mar'!$C$8:$C$17)*('Test 5 straddles 31 Mar'!$C$8:$C$17=A365)&gt;0))&gt;0,0,1))</f>
        <v/>
      </c>
      <c r="D365">
        <f>SUM(B$2:B365)</f>
        <v/>
      </c>
      <c r="E365">
        <f>SUM(C$2:C365)</f>
        <v/>
      </c>
    </row>
    <row r="366">
      <c r="A366" s="9">
        <f>IF(ISNUMBER('Test 5 straddles 31 Mar'!$E$4),IF('Test 5 straddles 31 Mar'!$E$4+364&lt;='Test 5 straddles 31 Mar'!$F$4,'Test 5 straddles 31 Mar'!$E$4+364,""),"")</f>
        <v/>
      </c>
      <c r="B366">
        <f>IF(A366="",0,IF(SUMPRODUCT((ISNUMBER('Test 5 straddles 31 Mar'!$B$8:$B$17)+ISNUMBER('Test 5 straddles 31 Mar'!$C$8:$C$17)&gt;0)*(IF(ISNUMBER('Test 5 straddles 31 Mar'!$B$8:$B$17),'Test 5 straddles 31 Mar'!$B$8:$B$17,'Test 5 straddles 31 Mar'!$E$4)&lt;=A366)*(IF(ISNUMBER('Test 5 straddles 31 Mar'!$C$8:$C$17),'Test 5 straddles 31 Mar'!$C$8:$C$17,'Test 5 straddles 31 Mar'!$F$4)&gt;=A366))&gt;0,1,0))</f>
        <v/>
      </c>
      <c r="C366">
        <f>IF(B366=0,0,IF(SUMPRODUCT((ISNUMBER('Test 5 straddles 31 Mar'!$B$8:$B$17)+ISNUMBER('Test 5 straddles 31 Mar'!$C$8:$C$17)&gt;0)*(ISNUMBER('Test 5 straddles 31 Mar'!$B$8:$B$17)*('Test 5 straddles 31 Mar'!$B$8:$B$17=A366)+ISNUMBER('Test 5 straddles 31 Mar'!$C$8:$C$17)*('Test 5 straddles 31 Mar'!$C$8:$C$17=A366)&gt;0))&gt;0,0,1))</f>
        <v/>
      </c>
      <c r="D366">
        <f>SUM(B$2:B366)</f>
        <v/>
      </c>
      <c r="E366">
        <f>SUM(C$2:C366)</f>
        <v/>
      </c>
    </row>
    <row r="367">
      <c r="A367" s="9">
        <f>IF(ISNUMBER('Test 5 straddles 31 Mar'!$E$4),IF('Test 5 straddles 31 Mar'!$E$4+365&lt;='Test 5 straddles 31 Mar'!$F$4,'Test 5 straddles 31 Mar'!$E$4+365,""),"")</f>
        <v/>
      </c>
      <c r="B367">
        <f>IF(A367="",0,IF(SUMPRODUCT((ISNUMBER('Test 5 straddles 31 Mar'!$B$8:$B$17)+ISNUMBER('Test 5 straddles 31 Mar'!$C$8:$C$17)&gt;0)*(IF(ISNUMBER('Test 5 straddles 31 Mar'!$B$8:$B$17),'Test 5 straddles 31 Mar'!$B$8:$B$17,'Test 5 straddles 31 Mar'!$E$4)&lt;=A367)*(IF(ISNUMBER('Test 5 straddles 31 Mar'!$C$8:$C$17),'Test 5 straddles 31 Mar'!$C$8:$C$17,'Test 5 straddles 31 Mar'!$F$4)&gt;=A367))&gt;0,1,0))</f>
        <v/>
      </c>
      <c r="C367">
        <f>IF(B367=0,0,IF(SUMPRODUCT((ISNUMBER('Test 5 straddles 31 Mar'!$B$8:$B$17)+ISNUMBER('Test 5 straddles 31 Mar'!$C$8:$C$17)&gt;0)*(ISNUMBER('Test 5 straddles 31 Mar'!$B$8:$B$17)*('Test 5 straddles 31 Mar'!$B$8:$B$17=A367)+ISNUMBER('Test 5 straddles 31 Mar'!$C$8:$C$17)*('Test 5 straddles 31 Mar'!$C$8:$C$17=A367)&gt;0))&gt;0,0,1))</f>
        <v/>
      </c>
      <c r="D367">
        <f>SUM(B$2:B367)</f>
        <v/>
      </c>
      <c r="E367">
        <f>SUM(C$2:C367)</f>
        <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58" customWidth="1" min="1" max="1"/>
    <col width="24" customWidth="1" min="2" max="2"/>
    <col width="24" customWidth="1" min="3" max="3"/>
    <col width="14" customWidth="1" min="4" max="4"/>
    <col width="14" customWidth="1" min="5" max="5"/>
    <col width="12" customWidth="1" min="6" max="6"/>
  </cols>
  <sheetData>
    <row r="1">
      <c r="A1" s="5" t="inlineStr">
        <is>
          <t>Test 6 blank</t>
        </is>
      </c>
    </row>
    <row r="2">
      <c r="A2" s="6" t="inlineStr">
        <is>
          <t>Type only in the yellow cells. Dates as DD/MM/YYYY.</t>
        </is>
      </c>
    </row>
    <row r="3">
      <c r="E3" t="inlineStr">
        <is>
          <t>Helper</t>
        </is>
      </c>
    </row>
    <row r="4">
      <c r="A4" s="7" t="inlineStr">
        <is>
          <t>Tax year starts in (e.g. 2026 for 2026-27)</t>
        </is>
      </c>
      <c r="B4" s="8" t="n"/>
      <c r="C4">
        <f>IF(ISNUMBER(B4),"1 April "&amp;B4&amp;" to 31 March "&amp;(B4+1),"")</f>
        <v/>
      </c>
      <c r="E4" s="9">
        <f>IF(ISNUMBER(B4),DATE(B4,4,1),"")</f>
        <v/>
      </c>
      <c r="F4" s="9">
        <f>IF(ISNUMBER(B4),DATE(B4+1,3,31),"")</f>
        <v/>
      </c>
    </row>
    <row r="6">
      <c r="A6" s="10" t="inlineStr">
        <is>
          <t>Stays in India this tax year</t>
        </is>
      </c>
    </row>
    <row r="7" ht="44" customHeight="1">
      <c r="A7" s="11" t="inlineStr">
        <is>
          <t>Stay</t>
        </is>
      </c>
      <c r="B7" s="11" t="inlineStr">
        <is>
          <t>Arrived in India (blank = before 1 April)</t>
        </is>
      </c>
      <c r="C7" s="11" t="inlineStr">
        <is>
          <t>Left India (blank = after 31 March)</t>
        </is>
      </c>
      <c r="D7" s="11" t="inlineStr">
        <is>
          <t>Days, travel days counted</t>
        </is>
      </c>
      <c r="E7" s="11" t="inlineStr">
        <is>
          <t>Days, travel days not counted</t>
        </is>
      </c>
    </row>
    <row r="8">
      <c r="A8" s="7" t="inlineStr">
        <is>
          <t>Stay 1</t>
        </is>
      </c>
      <c r="B8" s="12" t="n"/>
      <c r="C8" s="12" t="n"/>
      <c r="D8">
        <f>IF(AND(OR(ISNUMBER(B8),ISNUMBER(C8)),ISNUMBER($B$4)),MAX(0,MIN(IF(ISNUMBER(C8),C8,$F$4),$F$4)-MAX(IF(ISNUMBER(B8),B8,$E$4),$E$4)+1),"")</f>
        <v/>
      </c>
      <c r="E8">
        <f>IF(D8="","",MAX(0,D8-IF(AND(ISNUMBER(B8),B8&gt;=$E$4,B8&lt;=$F$4),1,0)-IF(AND(ISNUMBER(C8),C8&gt;=$E$4,C8&lt;=$F$4,N(C8)&lt;&gt;N(B8)),1,0)))</f>
        <v/>
      </c>
    </row>
    <row r="9">
      <c r="A9" s="7" t="inlineStr">
        <is>
          <t>Stay 2</t>
        </is>
      </c>
      <c r="B9" s="12" t="n"/>
      <c r="C9" s="12" t="n"/>
      <c r="D9">
        <f>IF(AND(OR(ISNUMBER(B9),ISNUMBER(C9)),ISNUMBER($B$4)),MAX(0,MIN(IF(ISNUMBER(C9),C9,$F$4),$F$4)-MAX(IF(ISNUMBER(B9),B9,$E$4),$E$4)+1),"")</f>
        <v/>
      </c>
      <c r="E9">
        <f>IF(D9="","",MAX(0,D9-IF(AND(ISNUMBER(B9),B9&gt;=$E$4,B9&lt;=$F$4),1,0)-IF(AND(ISNUMBER(C9),C9&gt;=$E$4,C9&lt;=$F$4,N(C9)&lt;&gt;N(B9)),1,0)))</f>
        <v/>
      </c>
    </row>
    <row r="10">
      <c r="A10" s="7" t="inlineStr">
        <is>
          <t>Stay 3</t>
        </is>
      </c>
      <c r="B10" s="12" t="n"/>
      <c r="C10" s="12" t="n"/>
      <c r="D10">
        <f>IF(AND(OR(ISNUMBER(B10),ISNUMBER(C10)),ISNUMBER($B$4)),MAX(0,MIN(IF(ISNUMBER(C10),C10,$F$4),$F$4)-MAX(IF(ISNUMBER(B10),B10,$E$4),$E$4)+1),"")</f>
        <v/>
      </c>
      <c r="E10">
        <f>IF(D10="","",MAX(0,D10-IF(AND(ISNUMBER(B10),B10&gt;=$E$4,B10&lt;=$F$4),1,0)-IF(AND(ISNUMBER(C10),C10&gt;=$E$4,C10&lt;=$F$4,N(C10)&lt;&gt;N(B10)),1,0)))</f>
        <v/>
      </c>
    </row>
    <row r="11">
      <c r="A11" s="7" t="inlineStr">
        <is>
          <t>Stay 4</t>
        </is>
      </c>
      <c r="B11" s="12" t="n"/>
      <c r="C11" s="12" t="n"/>
      <c r="D11">
        <f>IF(AND(OR(ISNUMBER(B11),ISNUMBER(C11)),ISNUMBER($B$4)),MAX(0,MIN(IF(ISNUMBER(C11),C11,$F$4),$F$4)-MAX(IF(ISNUMBER(B11),B11,$E$4),$E$4)+1),"")</f>
        <v/>
      </c>
      <c r="E11">
        <f>IF(D11="","",MAX(0,D11-IF(AND(ISNUMBER(B11),B11&gt;=$E$4,B11&lt;=$F$4),1,0)-IF(AND(ISNUMBER(C11),C11&gt;=$E$4,C11&lt;=$F$4,N(C11)&lt;&gt;N(B11)),1,0)))</f>
        <v/>
      </c>
    </row>
    <row r="12">
      <c r="A12" s="7" t="inlineStr">
        <is>
          <t>Stay 5</t>
        </is>
      </c>
      <c r="B12" s="12" t="n"/>
      <c r="C12" s="12" t="n"/>
      <c r="D12">
        <f>IF(AND(OR(ISNUMBER(B12),ISNUMBER(C12)),ISNUMBER($B$4)),MAX(0,MIN(IF(ISNUMBER(C12),C12,$F$4),$F$4)-MAX(IF(ISNUMBER(B12),B12,$E$4),$E$4)+1),"")</f>
        <v/>
      </c>
      <c r="E12">
        <f>IF(D12="","",MAX(0,D12-IF(AND(ISNUMBER(B12),B12&gt;=$E$4,B12&lt;=$F$4),1,0)-IF(AND(ISNUMBER(C12),C12&gt;=$E$4,C12&lt;=$F$4,N(C12)&lt;&gt;N(B12)),1,0)))</f>
        <v/>
      </c>
    </row>
    <row r="13">
      <c r="A13" s="7" t="inlineStr">
        <is>
          <t>Stay 6</t>
        </is>
      </c>
      <c r="B13" s="12" t="n"/>
      <c r="C13" s="12" t="n"/>
      <c r="D13">
        <f>IF(AND(OR(ISNUMBER(B13),ISNUMBER(C13)),ISNUMBER($B$4)),MAX(0,MIN(IF(ISNUMBER(C13),C13,$F$4),$F$4)-MAX(IF(ISNUMBER(B13),B13,$E$4),$E$4)+1),"")</f>
        <v/>
      </c>
      <c r="E13">
        <f>IF(D13="","",MAX(0,D13-IF(AND(ISNUMBER(B13),B13&gt;=$E$4,B13&lt;=$F$4),1,0)-IF(AND(ISNUMBER(C13),C13&gt;=$E$4,C13&lt;=$F$4,N(C13)&lt;&gt;N(B13)),1,0)))</f>
        <v/>
      </c>
    </row>
    <row r="14">
      <c r="A14" s="7" t="inlineStr">
        <is>
          <t>Stay 7</t>
        </is>
      </c>
      <c r="B14" s="12" t="n"/>
      <c r="C14" s="12" t="n"/>
      <c r="D14">
        <f>IF(AND(OR(ISNUMBER(B14),ISNUMBER(C14)),ISNUMBER($B$4)),MAX(0,MIN(IF(ISNUMBER(C14),C14,$F$4),$F$4)-MAX(IF(ISNUMBER(B14),B14,$E$4),$E$4)+1),"")</f>
        <v/>
      </c>
      <c r="E14">
        <f>IF(D14="","",MAX(0,D14-IF(AND(ISNUMBER(B14),B14&gt;=$E$4,B14&lt;=$F$4),1,0)-IF(AND(ISNUMBER(C14),C14&gt;=$E$4,C14&lt;=$F$4,N(C14)&lt;&gt;N(B14)),1,0)))</f>
        <v/>
      </c>
    </row>
    <row r="15">
      <c r="A15" s="7" t="inlineStr">
        <is>
          <t>Stay 8</t>
        </is>
      </c>
      <c r="B15" s="12" t="n"/>
      <c r="C15" s="12" t="n"/>
      <c r="D15">
        <f>IF(AND(OR(ISNUMBER(B15),ISNUMBER(C15)),ISNUMBER($B$4)),MAX(0,MIN(IF(ISNUMBER(C15),C15,$F$4),$F$4)-MAX(IF(ISNUMBER(B15),B15,$E$4),$E$4)+1),"")</f>
        <v/>
      </c>
      <c r="E15">
        <f>IF(D15="","",MAX(0,D15-IF(AND(ISNUMBER(B15),B15&gt;=$E$4,B15&lt;=$F$4),1,0)-IF(AND(ISNUMBER(C15),C15&gt;=$E$4,C15&lt;=$F$4,N(C15)&lt;&gt;N(B15)),1,0)))</f>
        <v/>
      </c>
    </row>
    <row r="16">
      <c r="A16" s="7" t="inlineStr">
        <is>
          <t>Stay 9</t>
        </is>
      </c>
      <c r="B16" s="12" t="n"/>
      <c r="C16" s="12" t="n"/>
      <c r="D16">
        <f>IF(AND(OR(ISNUMBER(B16),ISNUMBER(C16)),ISNUMBER($B$4)),MAX(0,MIN(IF(ISNUMBER(C16),C16,$F$4),$F$4)-MAX(IF(ISNUMBER(B16),B16,$E$4),$E$4)+1),"")</f>
        <v/>
      </c>
      <c r="E16">
        <f>IF(D16="","",MAX(0,D16-IF(AND(ISNUMBER(B16),B16&gt;=$E$4,B16&lt;=$F$4),1,0)-IF(AND(ISNUMBER(C16),C16&gt;=$E$4,C16&lt;=$F$4,N(C16)&lt;&gt;N(B16)),1,0)))</f>
        <v/>
      </c>
    </row>
    <row r="17">
      <c r="A17" s="7" t="inlineStr">
        <is>
          <t>Stay 10</t>
        </is>
      </c>
      <c r="B17" s="12" t="n"/>
      <c r="C17" s="12" t="n"/>
      <c r="D17">
        <f>IF(AND(OR(ISNUMBER(B17),ISNUMBER(C17)),ISNUMBER($B$4)),MAX(0,MIN(IF(ISNUMBER(C17),C17,$F$4),$F$4)-MAX(IF(ISNUMBER(B17),B17,$E$4),$E$4)+1),"")</f>
        <v/>
      </c>
      <c r="E17">
        <f>IF(D17="","",MAX(0,D17-IF(AND(ISNUMBER(B17),B17&gt;=$E$4,B17&lt;=$F$4),1,0)-IF(AND(ISNUMBER(C17),C17&gt;=$E$4,C17&lt;=$F$4,N(C17)&lt;&gt;N(B17)),1,0)))</f>
        <v/>
      </c>
    </row>
    <row r="19">
      <c r="A19" s="7" t="inlineStr">
        <is>
          <t>Days in India this tax year</t>
        </is>
      </c>
      <c r="D19" s="7">
        <f>IF(COUNT(D8:D17)=0,"",SUM('Cal6'!B:B))</f>
        <v/>
      </c>
      <c r="E19" s="7">
        <f>IF(COUNT(E8:E17)=0,"",SUM('Cal6'!C:C))</f>
        <v/>
      </c>
    </row>
    <row r="20">
      <c r="A20" s="15">
        <f>IF(D19="","",IF(SUM(D8:D17)&gt;D19,"Two stays overlap: each day is counted once in the total. Check the dates.",""))</f>
        <v/>
      </c>
    </row>
    <row r="21">
      <c r="A21" s="10" t="inlineStr">
        <is>
          <t>Days in India in the four previous tax years</t>
        </is>
      </c>
    </row>
    <row r="22">
      <c r="A22" t="inlineStr">
        <is>
          <t>Tax year −1</t>
        </is>
      </c>
      <c r="B22" s="8" t="n"/>
    </row>
    <row r="23">
      <c r="A23" t="inlineStr">
        <is>
          <t>Tax year −2</t>
        </is>
      </c>
      <c r="B23" s="8" t="n"/>
    </row>
    <row r="24">
      <c r="A24" t="inlineStr">
        <is>
          <t>Tax year −3</t>
        </is>
      </c>
      <c r="B24" s="8" t="n"/>
    </row>
    <row r="25">
      <c r="A25" t="inlineStr">
        <is>
          <t>Tax year −4</t>
        </is>
      </c>
      <c r="B25" s="8" t="n"/>
    </row>
    <row r="26">
      <c r="A26" s="7" t="inlineStr">
        <is>
          <t>Total, four previous years</t>
        </is>
      </c>
      <c r="B26">
        <f>IF(COUNT(B22:B25)=0,"",SUM(B22:B25))</f>
        <v/>
      </c>
    </row>
    <row r="28">
      <c r="A28" s="7" t="inlineStr">
        <is>
          <t>Indian citizen who left India this year for a job abroad?</t>
        </is>
      </c>
      <c r="B28" s="8" t="n"/>
    </row>
    <row r="29">
      <c r="A29" s="7" t="inlineStr">
        <is>
          <t>Indian citizen or person of Indian origin living abroad, visiting India this year?</t>
        </is>
      </c>
      <c r="B29" s="8" t="n"/>
    </row>
    <row r="30">
      <c r="A30" s="7" t="inlineStr">
        <is>
          <t>Indian income above ₹15 lakh this year (not counting foreign income)?</t>
        </is>
      </c>
      <c r="B30" s="8" t="n"/>
    </row>
    <row r="31">
      <c r="A31" s="7" t="inlineStr">
        <is>
          <t>European country you moved to (blank if not moving)</t>
        </is>
      </c>
      <c r="B31" s="8" t="n"/>
    </row>
    <row r="32">
      <c r="A32" s="7" t="inlineStr">
        <is>
          <t>Day you arrived there</t>
        </is>
      </c>
      <c r="B32" s="12" t="n"/>
    </row>
    <row r="33">
      <c r="A33" s="10" t="inlineStr">
        <is>
          <t>Results</t>
        </is>
      </c>
    </row>
    <row r="34">
      <c r="A34" t="inlineStr">
        <is>
          <t>Day line for the second test</t>
        </is>
      </c>
      <c r="B34">
        <f>IF(B28="Yes",182,IF(B29="Yes",IF(B30="Yes",120,182),60))</f>
        <v/>
      </c>
    </row>
    <row r="35">
      <c r="A35" t="inlineStr">
        <is>
          <t>Travel days counted</t>
        </is>
      </c>
      <c r="B35" s="7">
        <f>IF(D19="","",IF(D19&gt;=182,"Resident: 182 days or more, s.6(2)(a)",IF(AND(D19&gt;=$B$34,N($B$26)&gt;=365),IF($B$34=120,"Resident but not ordinarily resident: 120-day line, s.6(5). Read s.6(13)","Resident: "&amp;$B$34&amp;" days plus 365 in four years, s.6(2)(b)"),"Non-resident on the day tests")))</f>
        <v/>
      </c>
    </row>
    <row r="36">
      <c r="A36" t="inlineStr">
        <is>
          <t>Travel days not counted</t>
        </is>
      </c>
      <c r="B36" s="7">
        <f>IF(E19="","",IF(E19&gt;=182,"Resident: 182 days or more, s.6(2)(a)",IF(AND(E19&gt;=$B$34,N($B$26)&gt;=365),IF($B$34=120,"Resident but not ordinarily resident: 120-day line, s.6(5). Read s.6(13)","Resident: "&amp;$B$34&amp;" days plus 365 in four years, s.6(2)(b)"),"Non-resident on the day tests")))</f>
        <v/>
      </c>
    </row>
    <row r="37">
      <c r="A37" t="inlineStr">
        <is>
          <t>Do the two counts agree?</t>
        </is>
      </c>
      <c r="B37" s="7">
        <f>IF(D19="","",IF(B35=B36,"Yes","No: the answer turns on the travel days. Ask a CA."))</f>
        <v/>
      </c>
    </row>
    <row r="38">
      <c r="A38" t="inlineStr">
        <is>
          <t>Date you reached 182 days, travel days counted</t>
        </is>
      </c>
      <c r="B38" s="13">
        <f>IF(D19="","",IFERROR(INDEX('Cal6'!A2:A367,MATCH(182,'Cal6'!D2:D367,0)),"Not reached"))</f>
        <v/>
      </c>
    </row>
    <row r="39">
      <c r="A39" t="inlineStr">
        <is>
          <t>Date you reached 182 days, travel days not counted</t>
        </is>
      </c>
      <c r="B39" s="13">
        <f>IF(D19="","",IFERROR(INDEX('Cal6'!A2:A367,MATCH(182,'Cal6'!E2:E367,0)),"Not reached"))</f>
        <v/>
      </c>
    </row>
    <row r="40">
      <c r="A40" t="inlineStr">
        <is>
          <t>Your European country's day-count date</t>
        </is>
      </c>
      <c r="B40" s="13">
        <f>IF(OR($B$31="",NOT(ISNUMBER($B$32))),"",IF(ISNA(MATCH($B$31,Rules!$A$5:$A$13,0)),"",IF(VLOOKUP($B$31,Rules!$A$5:$F$13,2,FALSE)=0,EDATE($B$32,6),IF(VLOOKUP($B$31,Rules!$A$5:$F$13,2,FALSE)&lt;0,"No day count there: see the note below",IF($B$32+VLOOKUP($B$31,Rules!$A$5:$F$13,2,FALSE)+IF(AND(VLOOKUP($B$31,Rules!$A$5:$F$13,4,FALSE)="Yes",DAY(DATE(YEAR($B$32),3,1)-1)=29),1,0)-1&lt;=IF(LEFT(VLOOKUP($B$31,Rules!$A$5:$F$13,3,FALSE),2)="UK",IF($B$32&gt;=DATE(YEAR($B$32),4,6),DATE(YEAR($B$32)+1,4,5),DATE(YEAR($B$32),4,5)),DATE(YEAR($B$32),12,31)),$B$32+VLOOKUP($B$31,Rules!$A$5:$F$13,2,FALSE)+IF(AND(VLOOKUP($B$31,Rules!$A$5:$F$13,4,FALSE)="Yes",DAY(DATE(YEAR($B$32),3,1)-1)=29),1,0)-1,"Not reached in that tax year, arriving on this date")))))</f>
        <v/>
      </c>
    </row>
    <row r="41">
      <c r="A41" t="inlineStr">
        <is>
          <t>In plain words</t>
        </is>
      </c>
      <c r="B41" s="7">
        <f>IF(D19="","",IF(AND(LEFT(B35,8)="Resident",ISNUMBER(B32),N(B32)&lt;=$F$4,$B$31&lt;&gt;""),"India and "&amp;IF($B$31="Other European country","your European country",IF($B$31="United Kingdom","the UK",IF($B$31="Netherlands","the Netherlands",$B$31)))&amp;" may both treat you as resident this year. Read the tie-breaker in India's tax treaty with that country (usually Article 4) and keep your paperwork.",IF(LEFT(B35,8)="Resident","On the day tests, India treats you as resident for this tax year.","On the day tests, you are not resident in India this tax year. Check the deemed-resident rule, s.6(7), if your Indian income is above ₹15 lakh and you pay tax nowhere else.")))</f>
        <v/>
      </c>
    </row>
    <row r="42">
      <c r="A42" t="inlineStr">
        <is>
          <t>Deemed-resident check</t>
        </is>
      </c>
      <c r="B42" s="7">
        <f>IF(AND(B30="Yes",LEFT(B35,3)="Non"),"Flag: read s.6(7) if you are not liable to tax in any other country.","")</f>
        <v/>
      </c>
    </row>
    <row r="43">
      <c r="A43" t="inlineStr">
        <is>
          <t>How residence starts there (headline rule)</t>
        </is>
      </c>
      <c r="B43" s="7">
        <f>IF($B$31="","",IFERROR(VLOOKUP($B$31,Rules!$A$5:$F$13,5,FALSE),""))</f>
        <v/>
      </c>
    </row>
    <row r="44">
      <c r="A44" s="14" t="inlineStr">
        <is>
          <t>Blue on yellow is yours to change. Black is formulas. Education only, not tax advice. chillartheory.com · CC BY 4.0</t>
        </is>
      </c>
    </row>
  </sheetData>
  <dataValidations count="2">
    <dataValidation sqref="B28 B29 B30" showDropDown="0" showInputMessage="0" showErrorMessage="0" allowBlank="1" type="list">
      <formula1>"Yes,No"</formula1>
    </dataValidation>
    <dataValidation sqref="B31" showDropDown="0" showInputMessage="0" showErrorMessage="0" allowBlank="1" type="list">
      <formula1>=Rules!$A$5:$A$13</formula1>
    </dataValidation>
  </dataValidation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367"/>
  <sheetViews>
    <sheetView workbookViewId="0">
      <selection activeCell="A1" sqref="A1"/>
    </sheetView>
  </sheetViews>
  <sheetFormatPr baseColWidth="8" defaultRowHeight="15"/>
  <sheetData>
    <row r="1">
      <c r="A1" s="7" t="inlineStr">
        <is>
          <t>Date</t>
        </is>
      </c>
      <c r="B1" s="7" t="inlineStr">
        <is>
          <t>In India (travel days counted)</t>
        </is>
      </c>
      <c r="C1" s="7" t="inlineStr">
        <is>
          <t>In India (travel days not counted)</t>
        </is>
      </c>
      <c r="D1" s="7" t="inlineStr">
        <is>
          <t>Running total (counted)</t>
        </is>
      </c>
      <c r="E1" s="7" t="inlineStr">
        <is>
          <t>Running total (not counted)</t>
        </is>
      </c>
    </row>
    <row r="2">
      <c r="A2" s="9">
        <f>IF(ISNUMBER('Test 6 blank'!$E$4),IF('Test 6 blank'!$E$4+0&lt;='Test 6 blank'!$F$4,'Test 6 blank'!$E$4+0,""),"")</f>
        <v/>
      </c>
      <c r="B2">
        <f>IF(A2="",0,IF(SUMPRODUCT((ISNUMBER('Test 6 blank'!$B$8:$B$17)+ISNUMBER('Test 6 blank'!$C$8:$C$17)&gt;0)*(IF(ISNUMBER('Test 6 blank'!$B$8:$B$17),'Test 6 blank'!$B$8:$B$17,'Test 6 blank'!$E$4)&lt;=A2)*(IF(ISNUMBER('Test 6 blank'!$C$8:$C$17),'Test 6 blank'!$C$8:$C$17,'Test 6 blank'!$F$4)&gt;=A2))&gt;0,1,0))</f>
        <v/>
      </c>
      <c r="C2">
        <f>IF(B2=0,0,IF(SUMPRODUCT((ISNUMBER('Test 6 blank'!$B$8:$B$17)+ISNUMBER('Test 6 blank'!$C$8:$C$17)&gt;0)*(ISNUMBER('Test 6 blank'!$B$8:$B$17)*('Test 6 blank'!$B$8:$B$17=A2)+ISNUMBER('Test 6 blank'!$C$8:$C$17)*('Test 6 blank'!$C$8:$C$17=A2)&gt;0))&gt;0,0,1))</f>
        <v/>
      </c>
      <c r="D2">
        <f>SUM(B$2:B2)</f>
        <v/>
      </c>
      <c r="E2">
        <f>SUM(C$2:C2)</f>
        <v/>
      </c>
    </row>
    <row r="3">
      <c r="A3" s="9">
        <f>IF(ISNUMBER('Test 6 blank'!$E$4),IF('Test 6 blank'!$E$4+1&lt;='Test 6 blank'!$F$4,'Test 6 blank'!$E$4+1,""),"")</f>
        <v/>
      </c>
      <c r="B3">
        <f>IF(A3="",0,IF(SUMPRODUCT((ISNUMBER('Test 6 blank'!$B$8:$B$17)+ISNUMBER('Test 6 blank'!$C$8:$C$17)&gt;0)*(IF(ISNUMBER('Test 6 blank'!$B$8:$B$17),'Test 6 blank'!$B$8:$B$17,'Test 6 blank'!$E$4)&lt;=A3)*(IF(ISNUMBER('Test 6 blank'!$C$8:$C$17),'Test 6 blank'!$C$8:$C$17,'Test 6 blank'!$F$4)&gt;=A3))&gt;0,1,0))</f>
        <v/>
      </c>
      <c r="C3">
        <f>IF(B3=0,0,IF(SUMPRODUCT((ISNUMBER('Test 6 blank'!$B$8:$B$17)+ISNUMBER('Test 6 blank'!$C$8:$C$17)&gt;0)*(ISNUMBER('Test 6 blank'!$B$8:$B$17)*('Test 6 blank'!$B$8:$B$17=A3)+ISNUMBER('Test 6 blank'!$C$8:$C$17)*('Test 6 blank'!$C$8:$C$17=A3)&gt;0))&gt;0,0,1))</f>
        <v/>
      </c>
      <c r="D3">
        <f>SUM(B$2:B3)</f>
        <v/>
      </c>
      <c r="E3">
        <f>SUM(C$2:C3)</f>
        <v/>
      </c>
    </row>
    <row r="4">
      <c r="A4" s="9">
        <f>IF(ISNUMBER('Test 6 blank'!$E$4),IF('Test 6 blank'!$E$4+2&lt;='Test 6 blank'!$F$4,'Test 6 blank'!$E$4+2,""),"")</f>
        <v/>
      </c>
      <c r="B4">
        <f>IF(A4="",0,IF(SUMPRODUCT((ISNUMBER('Test 6 blank'!$B$8:$B$17)+ISNUMBER('Test 6 blank'!$C$8:$C$17)&gt;0)*(IF(ISNUMBER('Test 6 blank'!$B$8:$B$17),'Test 6 blank'!$B$8:$B$17,'Test 6 blank'!$E$4)&lt;=A4)*(IF(ISNUMBER('Test 6 blank'!$C$8:$C$17),'Test 6 blank'!$C$8:$C$17,'Test 6 blank'!$F$4)&gt;=A4))&gt;0,1,0))</f>
        <v/>
      </c>
      <c r="C4">
        <f>IF(B4=0,0,IF(SUMPRODUCT((ISNUMBER('Test 6 blank'!$B$8:$B$17)+ISNUMBER('Test 6 blank'!$C$8:$C$17)&gt;0)*(ISNUMBER('Test 6 blank'!$B$8:$B$17)*('Test 6 blank'!$B$8:$B$17=A4)+ISNUMBER('Test 6 blank'!$C$8:$C$17)*('Test 6 blank'!$C$8:$C$17=A4)&gt;0))&gt;0,0,1))</f>
        <v/>
      </c>
      <c r="D4">
        <f>SUM(B$2:B4)</f>
        <v/>
      </c>
      <c r="E4">
        <f>SUM(C$2:C4)</f>
        <v/>
      </c>
    </row>
    <row r="5">
      <c r="A5" s="9">
        <f>IF(ISNUMBER('Test 6 blank'!$E$4),IF('Test 6 blank'!$E$4+3&lt;='Test 6 blank'!$F$4,'Test 6 blank'!$E$4+3,""),"")</f>
        <v/>
      </c>
      <c r="B5">
        <f>IF(A5="",0,IF(SUMPRODUCT((ISNUMBER('Test 6 blank'!$B$8:$B$17)+ISNUMBER('Test 6 blank'!$C$8:$C$17)&gt;0)*(IF(ISNUMBER('Test 6 blank'!$B$8:$B$17),'Test 6 blank'!$B$8:$B$17,'Test 6 blank'!$E$4)&lt;=A5)*(IF(ISNUMBER('Test 6 blank'!$C$8:$C$17),'Test 6 blank'!$C$8:$C$17,'Test 6 blank'!$F$4)&gt;=A5))&gt;0,1,0))</f>
        <v/>
      </c>
      <c r="C5">
        <f>IF(B5=0,0,IF(SUMPRODUCT((ISNUMBER('Test 6 blank'!$B$8:$B$17)+ISNUMBER('Test 6 blank'!$C$8:$C$17)&gt;0)*(ISNUMBER('Test 6 blank'!$B$8:$B$17)*('Test 6 blank'!$B$8:$B$17=A5)+ISNUMBER('Test 6 blank'!$C$8:$C$17)*('Test 6 blank'!$C$8:$C$17=A5)&gt;0))&gt;0,0,1))</f>
        <v/>
      </c>
      <c r="D5">
        <f>SUM(B$2:B5)</f>
        <v/>
      </c>
      <c r="E5">
        <f>SUM(C$2:C5)</f>
        <v/>
      </c>
    </row>
    <row r="6">
      <c r="A6" s="9">
        <f>IF(ISNUMBER('Test 6 blank'!$E$4),IF('Test 6 blank'!$E$4+4&lt;='Test 6 blank'!$F$4,'Test 6 blank'!$E$4+4,""),"")</f>
        <v/>
      </c>
      <c r="B6">
        <f>IF(A6="",0,IF(SUMPRODUCT((ISNUMBER('Test 6 blank'!$B$8:$B$17)+ISNUMBER('Test 6 blank'!$C$8:$C$17)&gt;0)*(IF(ISNUMBER('Test 6 blank'!$B$8:$B$17),'Test 6 blank'!$B$8:$B$17,'Test 6 blank'!$E$4)&lt;=A6)*(IF(ISNUMBER('Test 6 blank'!$C$8:$C$17),'Test 6 blank'!$C$8:$C$17,'Test 6 blank'!$F$4)&gt;=A6))&gt;0,1,0))</f>
        <v/>
      </c>
      <c r="C6">
        <f>IF(B6=0,0,IF(SUMPRODUCT((ISNUMBER('Test 6 blank'!$B$8:$B$17)+ISNUMBER('Test 6 blank'!$C$8:$C$17)&gt;0)*(ISNUMBER('Test 6 blank'!$B$8:$B$17)*('Test 6 blank'!$B$8:$B$17=A6)+ISNUMBER('Test 6 blank'!$C$8:$C$17)*('Test 6 blank'!$C$8:$C$17=A6)&gt;0))&gt;0,0,1))</f>
        <v/>
      </c>
      <c r="D6">
        <f>SUM(B$2:B6)</f>
        <v/>
      </c>
      <c r="E6">
        <f>SUM(C$2:C6)</f>
        <v/>
      </c>
    </row>
    <row r="7">
      <c r="A7" s="9">
        <f>IF(ISNUMBER('Test 6 blank'!$E$4),IF('Test 6 blank'!$E$4+5&lt;='Test 6 blank'!$F$4,'Test 6 blank'!$E$4+5,""),"")</f>
        <v/>
      </c>
      <c r="B7">
        <f>IF(A7="",0,IF(SUMPRODUCT((ISNUMBER('Test 6 blank'!$B$8:$B$17)+ISNUMBER('Test 6 blank'!$C$8:$C$17)&gt;0)*(IF(ISNUMBER('Test 6 blank'!$B$8:$B$17),'Test 6 blank'!$B$8:$B$17,'Test 6 blank'!$E$4)&lt;=A7)*(IF(ISNUMBER('Test 6 blank'!$C$8:$C$17),'Test 6 blank'!$C$8:$C$17,'Test 6 blank'!$F$4)&gt;=A7))&gt;0,1,0))</f>
        <v/>
      </c>
      <c r="C7">
        <f>IF(B7=0,0,IF(SUMPRODUCT((ISNUMBER('Test 6 blank'!$B$8:$B$17)+ISNUMBER('Test 6 blank'!$C$8:$C$17)&gt;0)*(ISNUMBER('Test 6 blank'!$B$8:$B$17)*('Test 6 blank'!$B$8:$B$17=A7)+ISNUMBER('Test 6 blank'!$C$8:$C$17)*('Test 6 blank'!$C$8:$C$17=A7)&gt;0))&gt;0,0,1))</f>
        <v/>
      </c>
      <c r="D7">
        <f>SUM(B$2:B7)</f>
        <v/>
      </c>
      <c r="E7">
        <f>SUM(C$2:C7)</f>
        <v/>
      </c>
    </row>
    <row r="8">
      <c r="A8" s="9">
        <f>IF(ISNUMBER('Test 6 blank'!$E$4),IF('Test 6 blank'!$E$4+6&lt;='Test 6 blank'!$F$4,'Test 6 blank'!$E$4+6,""),"")</f>
        <v/>
      </c>
      <c r="B8">
        <f>IF(A8="",0,IF(SUMPRODUCT((ISNUMBER('Test 6 blank'!$B$8:$B$17)+ISNUMBER('Test 6 blank'!$C$8:$C$17)&gt;0)*(IF(ISNUMBER('Test 6 blank'!$B$8:$B$17),'Test 6 blank'!$B$8:$B$17,'Test 6 blank'!$E$4)&lt;=A8)*(IF(ISNUMBER('Test 6 blank'!$C$8:$C$17),'Test 6 blank'!$C$8:$C$17,'Test 6 blank'!$F$4)&gt;=A8))&gt;0,1,0))</f>
        <v/>
      </c>
      <c r="C8">
        <f>IF(B8=0,0,IF(SUMPRODUCT((ISNUMBER('Test 6 blank'!$B$8:$B$17)+ISNUMBER('Test 6 blank'!$C$8:$C$17)&gt;0)*(ISNUMBER('Test 6 blank'!$B$8:$B$17)*('Test 6 blank'!$B$8:$B$17=A8)+ISNUMBER('Test 6 blank'!$C$8:$C$17)*('Test 6 blank'!$C$8:$C$17=A8)&gt;0))&gt;0,0,1))</f>
        <v/>
      </c>
      <c r="D8">
        <f>SUM(B$2:B8)</f>
        <v/>
      </c>
      <c r="E8">
        <f>SUM(C$2:C8)</f>
        <v/>
      </c>
    </row>
    <row r="9">
      <c r="A9" s="9">
        <f>IF(ISNUMBER('Test 6 blank'!$E$4),IF('Test 6 blank'!$E$4+7&lt;='Test 6 blank'!$F$4,'Test 6 blank'!$E$4+7,""),"")</f>
        <v/>
      </c>
      <c r="B9">
        <f>IF(A9="",0,IF(SUMPRODUCT((ISNUMBER('Test 6 blank'!$B$8:$B$17)+ISNUMBER('Test 6 blank'!$C$8:$C$17)&gt;0)*(IF(ISNUMBER('Test 6 blank'!$B$8:$B$17),'Test 6 blank'!$B$8:$B$17,'Test 6 blank'!$E$4)&lt;=A9)*(IF(ISNUMBER('Test 6 blank'!$C$8:$C$17),'Test 6 blank'!$C$8:$C$17,'Test 6 blank'!$F$4)&gt;=A9))&gt;0,1,0))</f>
        <v/>
      </c>
      <c r="C9">
        <f>IF(B9=0,0,IF(SUMPRODUCT((ISNUMBER('Test 6 blank'!$B$8:$B$17)+ISNUMBER('Test 6 blank'!$C$8:$C$17)&gt;0)*(ISNUMBER('Test 6 blank'!$B$8:$B$17)*('Test 6 blank'!$B$8:$B$17=A9)+ISNUMBER('Test 6 blank'!$C$8:$C$17)*('Test 6 blank'!$C$8:$C$17=A9)&gt;0))&gt;0,0,1))</f>
        <v/>
      </c>
      <c r="D9">
        <f>SUM(B$2:B9)</f>
        <v/>
      </c>
      <c r="E9">
        <f>SUM(C$2:C9)</f>
        <v/>
      </c>
    </row>
    <row r="10">
      <c r="A10" s="9">
        <f>IF(ISNUMBER('Test 6 blank'!$E$4),IF('Test 6 blank'!$E$4+8&lt;='Test 6 blank'!$F$4,'Test 6 blank'!$E$4+8,""),"")</f>
        <v/>
      </c>
      <c r="B10">
        <f>IF(A10="",0,IF(SUMPRODUCT((ISNUMBER('Test 6 blank'!$B$8:$B$17)+ISNUMBER('Test 6 blank'!$C$8:$C$17)&gt;0)*(IF(ISNUMBER('Test 6 blank'!$B$8:$B$17),'Test 6 blank'!$B$8:$B$17,'Test 6 blank'!$E$4)&lt;=A10)*(IF(ISNUMBER('Test 6 blank'!$C$8:$C$17),'Test 6 blank'!$C$8:$C$17,'Test 6 blank'!$F$4)&gt;=A10))&gt;0,1,0))</f>
        <v/>
      </c>
      <c r="C10">
        <f>IF(B10=0,0,IF(SUMPRODUCT((ISNUMBER('Test 6 blank'!$B$8:$B$17)+ISNUMBER('Test 6 blank'!$C$8:$C$17)&gt;0)*(ISNUMBER('Test 6 blank'!$B$8:$B$17)*('Test 6 blank'!$B$8:$B$17=A10)+ISNUMBER('Test 6 blank'!$C$8:$C$17)*('Test 6 blank'!$C$8:$C$17=A10)&gt;0))&gt;0,0,1))</f>
        <v/>
      </c>
      <c r="D10">
        <f>SUM(B$2:B10)</f>
        <v/>
      </c>
      <c r="E10">
        <f>SUM(C$2:C10)</f>
        <v/>
      </c>
    </row>
    <row r="11">
      <c r="A11" s="9">
        <f>IF(ISNUMBER('Test 6 blank'!$E$4),IF('Test 6 blank'!$E$4+9&lt;='Test 6 blank'!$F$4,'Test 6 blank'!$E$4+9,""),"")</f>
        <v/>
      </c>
      <c r="B11">
        <f>IF(A11="",0,IF(SUMPRODUCT((ISNUMBER('Test 6 blank'!$B$8:$B$17)+ISNUMBER('Test 6 blank'!$C$8:$C$17)&gt;0)*(IF(ISNUMBER('Test 6 blank'!$B$8:$B$17),'Test 6 blank'!$B$8:$B$17,'Test 6 blank'!$E$4)&lt;=A11)*(IF(ISNUMBER('Test 6 blank'!$C$8:$C$17),'Test 6 blank'!$C$8:$C$17,'Test 6 blank'!$F$4)&gt;=A11))&gt;0,1,0))</f>
        <v/>
      </c>
      <c r="C11">
        <f>IF(B11=0,0,IF(SUMPRODUCT((ISNUMBER('Test 6 blank'!$B$8:$B$17)+ISNUMBER('Test 6 blank'!$C$8:$C$17)&gt;0)*(ISNUMBER('Test 6 blank'!$B$8:$B$17)*('Test 6 blank'!$B$8:$B$17=A11)+ISNUMBER('Test 6 blank'!$C$8:$C$17)*('Test 6 blank'!$C$8:$C$17=A11)&gt;0))&gt;0,0,1))</f>
        <v/>
      </c>
      <c r="D11">
        <f>SUM(B$2:B11)</f>
        <v/>
      </c>
      <c r="E11">
        <f>SUM(C$2:C11)</f>
        <v/>
      </c>
    </row>
    <row r="12">
      <c r="A12" s="9">
        <f>IF(ISNUMBER('Test 6 blank'!$E$4),IF('Test 6 blank'!$E$4+10&lt;='Test 6 blank'!$F$4,'Test 6 blank'!$E$4+10,""),"")</f>
        <v/>
      </c>
      <c r="B12">
        <f>IF(A12="",0,IF(SUMPRODUCT((ISNUMBER('Test 6 blank'!$B$8:$B$17)+ISNUMBER('Test 6 blank'!$C$8:$C$17)&gt;0)*(IF(ISNUMBER('Test 6 blank'!$B$8:$B$17),'Test 6 blank'!$B$8:$B$17,'Test 6 blank'!$E$4)&lt;=A12)*(IF(ISNUMBER('Test 6 blank'!$C$8:$C$17),'Test 6 blank'!$C$8:$C$17,'Test 6 blank'!$F$4)&gt;=A12))&gt;0,1,0))</f>
        <v/>
      </c>
      <c r="C12">
        <f>IF(B12=0,0,IF(SUMPRODUCT((ISNUMBER('Test 6 blank'!$B$8:$B$17)+ISNUMBER('Test 6 blank'!$C$8:$C$17)&gt;0)*(ISNUMBER('Test 6 blank'!$B$8:$B$17)*('Test 6 blank'!$B$8:$B$17=A12)+ISNUMBER('Test 6 blank'!$C$8:$C$17)*('Test 6 blank'!$C$8:$C$17=A12)&gt;0))&gt;0,0,1))</f>
        <v/>
      </c>
      <c r="D12">
        <f>SUM(B$2:B12)</f>
        <v/>
      </c>
      <c r="E12">
        <f>SUM(C$2:C12)</f>
        <v/>
      </c>
    </row>
    <row r="13">
      <c r="A13" s="9">
        <f>IF(ISNUMBER('Test 6 blank'!$E$4),IF('Test 6 blank'!$E$4+11&lt;='Test 6 blank'!$F$4,'Test 6 blank'!$E$4+11,""),"")</f>
        <v/>
      </c>
      <c r="B13">
        <f>IF(A13="",0,IF(SUMPRODUCT((ISNUMBER('Test 6 blank'!$B$8:$B$17)+ISNUMBER('Test 6 blank'!$C$8:$C$17)&gt;0)*(IF(ISNUMBER('Test 6 blank'!$B$8:$B$17),'Test 6 blank'!$B$8:$B$17,'Test 6 blank'!$E$4)&lt;=A13)*(IF(ISNUMBER('Test 6 blank'!$C$8:$C$17),'Test 6 blank'!$C$8:$C$17,'Test 6 blank'!$F$4)&gt;=A13))&gt;0,1,0))</f>
        <v/>
      </c>
      <c r="C13">
        <f>IF(B13=0,0,IF(SUMPRODUCT((ISNUMBER('Test 6 blank'!$B$8:$B$17)+ISNUMBER('Test 6 blank'!$C$8:$C$17)&gt;0)*(ISNUMBER('Test 6 blank'!$B$8:$B$17)*('Test 6 blank'!$B$8:$B$17=A13)+ISNUMBER('Test 6 blank'!$C$8:$C$17)*('Test 6 blank'!$C$8:$C$17=A13)&gt;0))&gt;0,0,1))</f>
        <v/>
      </c>
      <c r="D13">
        <f>SUM(B$2:B13)</f>
        <v/>
      </c>
      <c r="E13">
        <f>SUM(C$2:C13)</f>
        <v/>
      </c>
    </row>
    <row r="14">
      <c r="A14" s="9">
        <f>IF(ISNUMBER('Test 6 blank'!$E$4),IF('Test 6 blank'!$E$4+12&lt;='Test 6 blank'!$F$4,'Test 6 blank'!$E$4+12,""),"")</f>
        <v/>
      </c>
      <c r="B14">
        <f>IF(A14="",0,IF(SUMPRODUCT((ISNUMBER('Test 6 blank'!$B$8:$B$17)+ISNUMBER('Test 6 blank'!$C$8:$C$17)&gt;0)*(IF(ISNUMBER('Test 6 blank'!$B$8:$B$17),'Test 6 blank'!$B$8:$B$17,'Test 6 blank'!$E$4)&lt;=A14)*(IF(ISNUMBER('Test 6 blank'!$C$8:$C$17),'Test 6 blank'!$C$8:$C$17,'Test 6 blank'!$F$4)&gt;=A14))&gt;0,1,0))</f>
        <v/>
      </c>
      <c r="C14">
        <f>IF(B14=0,0,IF(SUMPRODUCT((ISNUMBER('Test 6 blank'!$B$8:$B$17)+ISNUMBER('Test 6 blank'!$C$8:$C$17)&gt;0)*(ISNUMBER('Test 6 blank'!$B$8:$B$17)*('Test 6 blank'!$B$8:$B$17=A14)+ISNUMBER('Test 6 blank'!$C$8:$C$17)*('Test 6 blank'!$C$8:$C$17=A14)&gt;0))&gt;0,0,1))</f>
        <v/>
      </c>
      <c r="D14">
        <f>SUM(B$2:B14)</f>
        <v/>
      </c>
      <c r="E14">
        <f>SUM(C$2:C14)</f>
        <v/>
      </c>
    </row>
    <row r="15">
      <c r="A15" s="9">
        <f>IF(ISNUMBER('Test 6 blank'!$E$4),IF('Test 6 blank'!$E$4+13&lt;='Test 6 blank'!$F$4,'Test 6 blank'!$E$4+13,""),"")</f>
        <v/>
      </c>
      <c r="B15">
        <f>IF(A15="",0,IF(SUMPRODUCT((ISNUMBER('Test 6 blank'!$B$8:$B$17)+ISNUMBER('Test 6 blank'!$C$8:$C$17)&gt;0)*(IF(ISNUMBER('Test 6 blank'!$B$8:$B$17),'Test 6 blank'!$B$8:$B$17,'Test 6 blank'!$E$4)&lt;=A15)*(IF(ISNUMBER('Test 6 blank'!$C$8:$C$17),'Test 6 blank'!$C$8:$C$17,'Test 6 blank'!$F$4)&gt;=A15))&gt;0,1,0))</f>
        <v/>
      </c>
      <c r="C15">
        <f>IF(B15=0,0,IF(SUMPRODUCT((ISNUMBER('Test 6 blank'!$B$8:$B$17)+ISNUMBER('Test 6 blank'!$C$8:$C$17)&gt;0)*(ISNUMBER('Test 6 blank'!$B$8:$B$17)*('Test 6 blank'!$B$8:$B$17=A15)+ISNUMBER('Test 6 blank'!$C$8:$C$17)*('Test 6 blank'!$C$8:$C$17=A15)&gt;0))&gt;0,0,1))</f>
        <v/>
      </c>
      <c r="D15">
        <f>SUM(B$2:B15)</f>
        <v/>
      </c>
      <c r="E15">
        <f>SUM(C$2:C15)</f>
        <v/>
      </c>
    </row>
    <row r="16">
      <c r="A16" s="9">
        <f>IF(ISNUMBER('Test 6 blank'!$E$4),IF('Test 6 blank'!$E$4+14&lt;='Test 6 blank'!$F$4,'Test 6 blank'!$E$4+14,""),"")</f>
        <v/>
      </c>
      <c r="B16">
        <f>IF(A16="",0,IF(SUMPRODUCT((ISNUMBER('Test 6 blank'!$B$8:$B$17)+ISNUMBER('Test 6 blank'!$C$8:$C$17)&gt;0)*(IF(ISNUMBER('Test 6 blank'!$B$8:$B$17),'Test 6 blank'!$B$8:$B$17,'Test 6 blank'!$E$4)&lt;=A16)*(IF(ISNUMBER('Test 6 blank'!$C$8:$C$17),'Test 6 blank'!$C$8:$C$17,'Test 6 blank'!$F$4)&gt;=A16))&gt;0,1,0))</f>
        <v/>
      </c>
      <c r="C16">
        <f>IF(B16=0,0,IF(SUMPRODUCT((ISNUMBER('Test 6 blank'!$B$8:$B$17)+ISNUMBER('Test 6 blank'!$C$8:$C$17)&gt;0)*(ISNUMBER('Test 6 blank'!$B$8:$B$17)*('Test 6 blank'!$B$8:$B$17=A16)+ISNUMBER('Test 6 blank'!$C$8:$C$17)*('Test 6 blank'!$C$8:$C$17=A16)&gt;0))&gt;0,0,1))</f>
        <v/>
      </c>
      <c r="D16">
        <f>SUM(B$2:B16)</f>
        <v/>
      </c>
      <c r="E16">
        <f>SUM(C$2:C16)</f>
        <v/>
      </c>
    </row>
    <row r="17">
      <c r="A17" s="9">
        <f>IF(ISNUMBER('Test 6 blank'!$E$4),IF('Test 6 blank'!$E$4+15&lt;='Test 6 blank'!$F$4,'Test 6 blank'!$E$4+15,""),"")</f>
        <v/>
      </c>
      <c r="B17">
        <f>IF(A17="",0,IF(SUMPRODUCT((ISNUMBER('Test 6 blank'!$B$8:$B$17)+ISNUMBER('Test 6 blank'!$C$8:$C$17)&gt;0)*(IF(ISNUMBER('Test 6 blank'!$B$8:$B$17),'Test 6 blank'!$B$8:$B$17,'Test 6 blank'!$E$4)&lt;=A17)*(IF(ISNUMBER('Test 6 blank'!$C$8:$C$17),'Test 6 blank'!$C$8:$C$17,'Test 6 blank'!$F$4)&gt;=A17))&gt;0,1,0))</f>
        <v/>
      </c>
      <c r="C17">
        <f>IF(B17=0,0,IF(SUMPRODUCT((ISNUMBER('Test 6 blank'!$B$8:$B$17)+ISNUMBER('Test 6 blank'!$C$8:$C$17)&gt;0)*(ISNUMBER('Test 6 blank'!$B$8:$B$17)*('Test 6 blank'!$B$8:$B$17=A17)+ISNUMBER('Test 6 blank'!$C$8:$C$17)*('Test 6 blank'!$C$8:$C$17=A17)&gt;0))&gt;0,0,1))</f>
        <v/>
      </c>
      <c r="D17">
        <f>SUM(B$2:B17)</f>
        <v/>
      </c>
      <c r="E17">
        <f>SUM(C$2:C17)</f>
        <v/>
      </c>
    </row>
    <row r="18">
      <c r="A18" s="9">
        <f>IF(ISNUMBER('Test 6 blank'!$E$4),IF('Test 6 blank'!$E$4+16&lt;='Test 6 blank'!$F$4,'Test 6 blank'!$E$4+16,""),"")</f>
        <v/>
      </c>
      <c r="B18">
        <f>IF(A18="",0,IF(SUMPRODUCT((ISNUMBER('Test 6 blank'!$B$8:$B$17)+ISNUMBER('Test 6 blank'!$C$8:$C$17)&gt;0)*(IF(ISNUMBER('Test 6 blank'!$B$8:$B$17),'Test 6 blank'!$B$8:$B$17,'Test 6 blank'!$E$4)&lt;=A18)*(IF(ISNUMBER('Test 6 blank'!$C$8:$C$17),'Test 6 blank'!$C$8:$C$17,'Test 6 blank'!$F$4)&gt;=A18))&gt;0,1,0))</f>
        <v/>
      </c>
      <c r="C18">
        <f>IF(B18=0,0,IF(SUMPRODUCT((ISNUMBER('Test 6 blank'!$B$8:$B$17)+ISNUMBER('Test 6 blank'!$C$8:$C$17)&gt;0)*(ISNUMBER('Test 6 blank'!$B$8:$B$17)*('Test 6 blank'!$B$8:$B$17=A18)+ISNUMBER('Test 6 blank'!$C$8:$C$17)*('Test 6 blank'!$C$8:$C$17=A18)&gt;0))&gt;0,0,1))</f>
        <v/>
      </c>
      <c r="D18">
        <f>SUM(B$2:B18)</f>
        <v/>
      </c>
      <c r="E18">
        <f>SUM(C$2:C18)</f>
        <v/>
      </c>
    </row>
    <row r="19">
      <c r="A19" s="9">
        <f>IF(ISNUMBER('Test 6 blank'!$E$4),IF('Test 6 blank'!$E$4+17&lt;='Test 6 blank'!$F$4,'Test 6 blank'!$E$4+17,""),"")</f>
        <v/>
      </c>
      <c r="B19">
        <f>IF(A19="",0,IF(SUMPRODUCT((ISNUMBER('Test 6 blank'!$B$8:$B$17)+ISNUMBER('Test 6 blank'!$C$8:$C$17)&gt;0)*(IF(ISNUMBER('Test 6 blank'!$B$8:$B$17),'Test 6 blank'!$B$8:$B$17,'Test 6 blank'!$E$4)&lt;=A19)*(IF(ISNUMBER('Test 6 blank'!$C$8:$C$17),'Test 6 blank'!$C$8:$C$17,'Test 6 blank'!$F$4)&gt;=A19))&gt;0,1,0))</f>
        <v/>
      </c>
      <c r="C19">
        <f>IF(B19=0,0,IF(SUMPRODUCT((ISNUMBER('Test 6 blank'!$B$8:$B$17)+ISNUMBER('Test 6 blank'!$C$8:$C$17)&gt;0)*(ISNUMBER('Test 6 blank'!$B$8:$B$17)*('Test 6 blank'!$B$8:$B$17=A19)+ISNUMBER('Test 6 blank'!$C$8:$C$17)*('Test 6 blank'!$C$8:$C$17=A19)&gt;0))&gt;0,0,1))</f>
        <v/>
      </c>
      <c r="D19">
        <f>SUM(B$2:B19)</f>
        <v/>
      </c>
      <c r="E19">
        <f>SUM(C$2:C19)</f>
        <v/>
      </c>
    </row>
    <row r="20">
      <c r="A20" s="9">
        <f>IF(ISNUMBER('Test 6 blank'!$E$4),IF('Test 6 blank'!$E$4+18&lt;='Test 6 blank'!$F$4,'Test 6 blank'!$E$4+18,""),"")</f>
        <v/>
      </c>
      <c r="B20">
        <f>IF(A20="",0,IF(SUMPRODUCT((ISNUMBER('Test 6 blank'!$B$8:$B$17)+ISNUMBER('Test 6 blank'!$C$8:$C$17)&gt;0)*(IF(ISNUMBER('Test 6 blank'!$B$8:$B$17),'Test 6 blank'!$B$8:$B$17,'Test 6 blank'!$E$4)&lt;=A20)*(IF(ISNUMBER('Test 6 blank'!$C$8:$C$17),'Test 6 blank'!$C$8:$C$17,'Test 6 blank'!$F$4)&gt;=A20))&gt;0,1,0))</f>
        <v/>
      </c>
      <c r="C20">
        <f>IF(B20=0,0,IF(SUMPRODUCT((ISNUMBER('Test 6 blank'!$B$8:$B$17)+ISNUMBER('Test 6 blank'!$C$8:$C$17)&gt;0)*(ISNUMBER('Test 6 blank'!$B$8:$B$17)*('Test 6 blank'!$B$8:$B$17=A20)+ISNUMBER('Test 6 blank'!$C$8:$C$17)*('Test 6 blank'!$C$8:$C$17=A20)&gt;0))&gt;0,0,1))</f>
        <v/>
      </c>
      <c r="D20">
        <f>SUM(B$2:B20)</f>
        <v/>
      </c>
      <c r="E20">
        <f>SUM(C$2:C20)</f>
        <v/>
      </c>
    </row>
    <row r="21">
      <c r="A21" s="9">
        <f>IF(ISNUMBER('Test 6 blank'!$E$4),IF('Test 6 blank'!$E$4+19&lt;='Test 6 blank'!$F$4,'Test 6 blank'!$E$4+19,""),"")</f>
        <v/>
      </c>
      <c r="B21">
        <f>IF(A21="",0,IF(SUMPRODUCT((ISNUMBER('Test 6 blank'!$B$8:$B$17)+ISNUMBER('Test 6 blank'!$C$8:$C$17)&gt;0)*(IF(ISNUMBER('Test 6 blank'!$B$8:$B$17),'Test 6 blank'!$B$8:$B$17,'Test 6 blank'!$E$4)&lt;=A21)*(IF(ISNUMBER('Test 6 blank'!$C$8:$C$17),'Test 6 blank'!$C$8:$C$17,'Test 6 blank'!$F$4)&gt;=A21))&gt;0,1,0))</f>
        <v/>
      </c>
      <c r="C21">
        <f>IF(B21=0,0,IF(SUMPRODUCT((ISNUMBER('Test 6 blank'!$B$8:$B$17)+ISNUMBER('Test 6 blank'!$C$8:$C$17)&gt;0)*(ISNUMBER('Test 6 blank'!$B$8:$B$17)*('Test 6 blank'!$B$8:$B$17=A21)+ISNUMBER('Test 6 blank'!$C$8:$C$17)*('Test 6 blank'!$C$8:$C$17=A21)&gt;0))&gt;0,0,1))</f>
        <v/>
      </c>
      <c r="D21">
        <f>SUM(B$2:B21)</f>
        <v/>
      </c>
      <c r="E21">
        <f>SUM(C$2:C21)</f>
        <v/>
      </c>
    </row>
    <row r="22">
      <c r="A22" s="9">
        <f>IF(ISNUMBER('Test 6 blank'!$E$4),IF('Test 6 blank'!$E$4+20&lt;='Test 6 blank'!$F$4,'Test 6 blank'!$E$4+20,""),"")</f>
        <v/>
      </c>
      <c r="B22">
        <f>IF(A22="",0,IF(SUMPRODUCT((ISNUMBER('Test 6 blank'!$B$8:$B$17)+ISNUMBER('Test 6 blank'!$C$8:$C$17)&gt;0)*(IF(ISNUMBER('Test 6 blank'!$B$8:$B$17),'Test 6 blank'!$B$8:$B$17,'Test 6 blank'!$E$4)&lt;=A22)*(IF(ISNUMBER('Test 6 blank'!$C$8:$C$17),'Test 6 blank'!$C$8:$C$17,'Test 6 blank'!$F$4)&gt;=A22))&gt;0,1,0))</f>
        <v/>
      </c>
      <c r="C22">
        <f>IF(B22=0,0,IF(SUMPRODUCT((ISNUMBER('Test 6 blank'!$B$8:$B$17)+ISNUMBER('Test 6 blank'!$C$8:$C$17)&gt;0)*(ISNUMBER('Test 6 blank'!$B$8:$B$17)*('Test 6 blank'!$B$8:$B$17=A22)+ISNUMBER('Test 6 blank'!$C$8:$C$17)*('Test 6 blank'!$C$8:$C$17=A22)&gt;0))&gt;0,0,1))</f>
        <v/>
      </c>
      <c r="D22">
        <f>SUM(B$2:B22)</f>
        <v/>
      </c>
      <c r="E22">
        <f>SUM(C$2:C22)</f>
        <v/>
      </c>
    </row>
    <row r="23">
      <c r="A23" s="9">
        <f>IF(ISNUMBER('Test 6 blank'!$E$4),IF('Test 6 blank'!$E$4+21&lt;='Test 6 blank'!$F$4,'Test 6 blank'!$E$4+21,""),"")</f>
        <v/>
      </c>
      <c r="B23">
        <f>IF(A23="",0,IF(SUMPRODUCT((ISNUMBER('Test 6 blank'!$B$8:$B$17)+ISNUMBER('Test 6 blank'!$C$8:$C$17)&gt;0)*(IF(ISNUMBER('Test 6 blank'!$B$8:$B$17),'Test 6 blank'!$B$8:$B$17,'Test 6 blank'!$E$4)&lt;=A23)*(IF(ISNUMBER('Test 6 blank'!$C$8:$C$17),'Test 6 blank'!$C$8:$C$17,'Test 6 blank'!$F$4)&gt;=A23))&gt;0,1,0))</f>
        <v/>
      </c>
      <c r="C23">
        <f>IF(B23=0,0,IF(SUMPRODUCT((ISNUMBER('Test 6 blank'!$B$8:$B$17)+ISNUMBER('Test 6 blank'!$C$8:$C$17)&gt;0)*(ISNUMBER('Test 6 blank'!$B$8:$B$17)*('Test 6 blank'!$B$8:$B$17=A23)+ISNUMBER('Test 6 blank'!$C$8:$C$17)*('Test 6 blank'!$C$8:$C$17=A23)&gt;0))&gt;0,0,1))</f>
        <v/>
      </c>
      <c r="D23">
        <f>SUM(B$2:B23)</f>
        <v/>
      </c>
      <c r="E23">
        <f>SUM(C$2:C23)</f>
        <v/>
      </c>
    </row>
    <row r="24">
      <c r="A24" s="9">
        <f>IF(ISNUMBER('Test 6 blank'!$E$4),IF('Test 6 blank'!$E$4+22&lt;='Test 6 blank'!$F$4,'Test 6 blank'!$E$4+22,""),"")</f>
        <v/>
      </c>
      <c r="B24">
        <f>IF(A24="",0,IF(SUMPRODUCT((ISNUMBER('Test 6 blank'!$B$8:$B$17)+ISNUMBER('Test 6 blank'!$C$8:$C$17)&gt;0)*(IF(ISNUMBER('Test 6 blank'!$B$8:$B$17),'Test 6 blank'!$B$8:$B$17,'Test 6 blank'!$E$4)&lt;=A24)*(IF(ISNUMBER('Test 6 blank'!$C$8:$C$17),'Test 6 blank'!$C$8:$C$17,'Test 6 blank'!$F$4)&gt;=A24))&gt;0,1,0))</f>
        <v/>
      </c>
      <c r="C24">
        <f>IF(B24=0,0,IF(SUMPRODUCT((ISNUMBER('Test 6 blank'!$B$8:$B$17)+ISNUMBER('Test 6 blank'!$C$8:$C$17)&gt;0)*(ISNUMBER('Test 6 blank'!$B$8:$B$17)*('Test 6 blank'!$B$8:$B$17=A24)+ISNUMBER('Test 6 blank'!$C$8:$C$17)*('Test 6 blank'!$C$8:$C$17=A24)&gt;0))&gt;0,0,1))</f>
        <v/>
      </c>
      <c r="D24">
        <f>SUM(B$2:B24)</f>
        <v/>
      </c>
      <c r="E24">
        <f>SUM(C$2:C24)</f>
        <v/>
      </c>
    </row>
    <row r="25">
      <c r="A25" s="9">
        <f>IF(ISNUMBER('Test 6 blank'!$E$4),IF('Test 6 blank'!$E$4+23&lt;='Test 6 blank'!$F$4,'Test 6 blank'!$E$4+23,""),"")</f>
        <v/>
      </c>
      <c r="B25">
        <f>IF(A25="",0,IF(SUMPRODUCT((ISNUMBER('Test 6 blank'!$B$8:$B$17)+ISNUMBER('Test 6 blank'!$C$8:$C$17)&gt;0)*(IF(ISNUMBER('Test 6 blank'!$B$8:$B$17),'Test 6 blank'!$B$8:$B$17,'Test 6 blank'!$E$4)&lt;=A25)*(IF(ISNUMBER('Test 6 blank'!$C$8:$C$17),'Test 6 blank'!$C$8:$C$17,'Test 6 blank'!$F$4)&gt;=A25))&gt;0,1,0))</f>
        <v/>
      </c>
      <c r="C25">
        <f>IF(B25=0,0,IF(SUMPRODUCT((ISNUMBER('Test 6 blank'!$B$8:$B$17)+ISNUMBER('Test 6 blank'!$C$8:$C$17)&gt;0)*(ISNUMBER('Test 6 blank'!$B$8:$B$17)*('Test 6 blank'!$B$8:$B$17=A25)+ISNUMBER('Test 6 blank'!$C$8:$C$17)*('Test 6 blank'!$C$8:$C$17=A25)&gt;0))&gt;0,0,1))</f>
        <v/>
      </c>
      <c r="D25">
        <f>SUM(B$2:B25)</f>
        <v/>
      </c>
      <c r="E25">
        <f>SUM(C$2:C25)</f>
        <v/>
      </c>
    </row>
    <row r="26">
      <c r="A26" s="9">
        <f>IF(ISNUMBER('Test 6 blank'!$E$4),IF('Test 6 blank'!$E$4+24&lt;='Test 6 blank'!$F$4,'Test 6 blank'!$E$4+24,""),"")</f>
        <v/>
      </c>
      <c r="B26">
        <f>IF(A26="",0,IF(SUMPRODUCT((ISNUMBER('Test 6 blank'!$B$8:$B$17)+ISNUMBER('Test 6 blank'!$C$8:$C$17)&gt;0)*(IF(ISNUMBER('Test 6 blank'!$B$8:$B$17),'Test 6 blank'!$B$8:$B$17,'Test 6 blank'!$E$4)&lt;=A26)*(IF(ISNUMBER('Test 6 blank'!$C$8:$C$17),'Test 6 blank'!$C$8:$C$17,'Test 6 blank'!$F$4)&gt;=A26))&gt;0,1,0))</f>
        <v/>
      </c>
      <c r="C26">
        <f>IF(B26=0,0,IF(SUMPRODUCT((ISNUMBER('Test 6 blank'!$B$8:$B$17)+ISNUMBER('Test 6 blank'!$C$8:$C$17)&gt;0)*(ISNUMBER('Test 6 blank'!$B$8:$B$17)*('Test 6 blank'!$B$8:$B$17=A26)+ISNUMBER('Test 6 blank'!$C$8:$C$17)*('Test 6 blank'!$C$8:$C$17=A26)&gt;0))&gt;0,0,1))</f>
        <v/>
      </c>
      <c r="D26">
        <f>SUM(B$2:B26)</f>
        <v/>
      </c>
      <c r="E26">
        <f>SUM(C$2:C26)</f>
        <v/>
      </c>
    </row>
    <row r="27">
      <c r="A27" s="9">
        <f>IF(ISNUMBER('Test 6 blank'!$E$4),IF('Test 6 blank'!$E$4+25&lt;='Test 6 blank'!$F$4,'Test 6 blank'!$E$4+25,""),"")</f>
        <v/>
      </c>
      <c r="B27">
        <f>IF(A27="",0,IF(SUMPRODUCT((ISNUMBER('Test 6 blank'!$B$8:$B$17)+ISNUMBER('Test 6 blank'!$C$8:$C$17)&gt;0)*(IF(ISNUMBER('Test 6 blank'!$B$8:$B$17),'Test 6 blank'!$B$8:$B$17,'Test 6 blank'!$E$4)&lt;=A27)*(IF(ISNUMBER('Test 6 blank'!$C$8:$C$17),'Test 6 blank'!$C$8:$C$17,'Test 6 blank'!$F$4)&gt;=A27))&gt;0,1,0))</f>
        <v/>
      </c>
      <c r="C27">
        <f>IF(B27=0,0,IF(SUMPRODUCT((ISNUMBER('Test 6 blank'!$B$8:$B$17)+ISNUMBER('Test 6 blank'!$C$8:$C$17)&gt;0)*(ISNUMBER('Test 6 blank'!$B$8:$B$17)*('Test 6 blank'!$B$8:$B$17=A27)+ISNUMBER('Test 6 blank'!$C$8:$C$17)*('Test 6 blank'!$C$8:$C$17=A27)&gt;0))&gt;0,0,1))</f>
        <v/>
      </c>
      <c r="D27">
        <f>SUM(B$2:B27)</f>
        <v/>
      </c>
      <c r="E27">
        <f>SUM(C$2:C27)</f>
        <v/>
      </c>
    </row>
    <row r="28">
      <c r="A28" s="9">
        <f>IF(ISNUMBER('Test 6 blank'!$E$4),IF('Test 6 blank'!$E$4+26&lt;='Test 6 blank'!$F$4,'Test 6 blank'!$E$4+26,""),"")</f>
        <v/>
      </c>
      <c r="B28">
        <f>IF(A28="",0,IF(SUMPRODUCT((ISNUMBER('Test 6 blank'!$B$8:$B$17)+ISNUMBER('Test 6 blank'!$C$8:$C$17)&gt;0)*(IF(ISNUMBER('Test 6 blank'!$B$8:$B$17),'Test 6 blank'!$B$8:$B$17,'Test 6 blank'!$E$4)&lt;=A28)*(IF(ISNUMBER('Test 6 blank'!$C$8:$C$17),'Test 6 blank'!$C$8:$C$17,'Test 6 blank'!$F$4)&gt;=A28))&gt;0,1,0))</f>
        <v/>
      </c>
      <c r="C28">
        <f>IF(B28=0,0,IF(SUMPRODUCT((ISNUMBER('Test 6 blank'!$B$8:$B$17)+ISNUMBER('Test 6 blank'!$C$8:$C$17)&gt;0)*(ISNUMBER('Test 6 blank'!$B$8:$B$17)*('Test 6 blank'!$B$8:$B$17=A28)+ISNUMBER('Test 6 blank'!$C$8:$C$17)*('Test 6 blank'!$C$8:$C$17=A28)&gt;0))&gt;0,0,1))</f>
        <v/>
      </c>
      <c r="D28">
        <f>SUM(B$2:B28)</f>
        <v/>
      </c>
      <c r="E28">
        <f>SUM(C$2:C28)</f>
        <v/>
      </c>
    </row>
    <row r="29">
      <c r="A29" s="9">
        <f>IF(ISNUMBER('Test 6 blank'!$E$4),IF('Test 6 blank'!$E$4+27&lt;='Test 6 blank'!$F$4,'Test 6 blank'!$E$4+27,""),"")</f>
        <v/>
      </c>
      <c r="B29">
        <f>IF(A29="",0,IF(SUMPRODUCT((ISNUMBER('Test 6 blank'!$B$8:$B$17)+ISNUMBER('Test 6 blank'!$C$8:$C$17)&gt;0)*(IF(ISNUMBER('Test 6 blank'!$B$8:$B$17),'Test 6 blank'!$B$8:$B$17,'Test 6 blank'!$E$4)&lt;=A29)*(IF(ISNUMBER('Test 6 blank'!$C$8:$C$17),'Test 6 blank'!$C$8:$C$17,'Test 6 blank'!$F$4)&gt;=A29))&gt;0,1,0))</f>
        <v/>
      </c>
      <c r="C29">
        <f>IF(B29=0,0,IF(SUMPRODUCT((ISNUMBER('Test 6 blank'!$B$8:$B$17)+ISNUMBER('Test 6 blank'!$C$8:$C$17)&gt;0)*(ISNUMBER('Test 6 blank'!$B$8:$B$17)*('Test 6 blank'!$B$8:$B$17=A29)+ISNUMBER('Test 6 blank'!$C$8:$C$17)*('Test 6 blank'!$C$8:$C$17=A29)&gt;0))&gt;0,0,1))</f>
        <v/>
      </c>
      <c r="D29">
        <f>SUM(B$2:B29)</f>
        <v/>
      </c>
      <c r="E29">
        <f>SUM(C$2:C29)</f>
        <v/>
      </c>
    </row>
    <row r="30">
      <c r="A30" s="9">
        <f>IF(ISNUMBER('Test 6 blank'!$E$4),IF('Test 6 blank'!$E$4+28&lt;='Test 6 blank'!$F$4,'Test 6 blank'!$E$4+28,""),"")</f>
        <v/>
      </c>
      <c r="B30">
        <f>IF(A30="",0,IF(SUMPRODUCT((ISNUMBER('Test 6 blank'!$B$8:$B$17)+ISNUMBER('Test 6 blank'!$C$8:$C$17)&gt;0)*(IF(ISNUMBER('Test 6 blank'!$B$8:$B$17),'Test 6 blank'!$B$8:$B$17,'Test 6 blank'!$E$4)&lt;=A30)*(IF(ISNUMBER('Test 6 blank'!$C$8:$C$17),'Test 6 blank'!$C$8:$C$17,'Test 6 blank'!$F$4)&gt;=A30))&gt;0,1,0))</f>
        <v/>
      </c>
      <c r="C30">
        <f>IF(B30=0,0,IF(SUMPRODUCT((ISNUMBER('Test 6 blank'!$B$8:$B$17)+ISNUMBER('Test 6 blank'!$C$8:$C$17)&gt;0)*(ISNUMBER('Test 6 blank'!$B$8:$B$17)*('Test 6 blank'!$B$8:$B$17=A30)+ISNUMBER('Test 6 blank'!$C$8:$C$17)*('Test 6 blank'!$C$8:$C$17=A30)&gt;0))&gt;0,0,1))</f>
        <v/>
      </c>
      <c r="D30">
        <f>SUM(B$2:B30)</f>
        <v/>
      </c>
      <c r="E30">
        <f>SUM(C$2:C30)</f>
        <v/>
      </c>
    </row>
    <row r="31">
      <c r="A31" s="9">
        <f>IF(ISNUMBER('Test 6 blank'!$E$4),IF('Test 6 blank'!$E$4+29&lt;='Test 6 blank'!$F$4,'Test 6 blank'!$E$4+29,""),"")</f>
        <v/>
      </c>
      <c r="B31">
        <f>IF(A31="",0,IF(SUMPRODUCT((ISNUMBER('Test 6 blank'!$B$8:$B$17)+ISNUMBER('Test 6 blank'!$C$8:$C$17)&gt;0)*(IF(ISNUMBER('Test 6 blank'!$B$8:$B$17),'Test 6 blank'!$B$8:$B$17,'Test 6 blank'!$E$4)&lt;=A31)*(IF(ISNUMBER('Test 6 blank'!$C$8:$C$17),'Test 6 blank'!$C$8:$C$17,'Test 6 blank'!$F$4)&gt;=A31))&gt;0,1,0))</f>
        <v/>
      </c>
      <c r="C31">
        <f>IF(B31=0,0,IF(SUMPRODUCT((ISNUMBER('Test 6 blank'!$B$8:$B$17)+ISNUMBER('Test 6 blank'!$C$8:$C$17)&gt;0)*(ISNUMBER('Test 6 blank'!$B$8:$B$17)*('Test 6 blank'!$B$8:$B$17=A31)+ISNUMBER('Test 6 blank'!$C$8:$C$17)*('Test 6 blank'!$C$8:$C$17=A31)&gt;0))&gt;0,0,1))</f>
        <v/>
      </c>
      <c r="D31">
        <f>SUM(B$2:B31)</f>
        <v/>
      </c>
      <c r="E31">
        <f>SUM(C$2:C31)</f>
        <v/>
      </c>
    </row>
    <row r="32">
      <c r="A32" s="9">
        <f>IF(ISNUMBER('Test 6 blank'!$E$4),IF('Test 6 blank'!$E$4+30&lt;='Test 6 blank'!$F$4,'Test 6 blank'!$E$4+30,""),"")</f>
        <v/>
      </c>
      <c r="B32">
        <f>IF(A32="",0,IF(SUMPRODUCT((ISNUMBER('Test 6 blank'!$B$8:$B$17)+ISNUMBER('Test 6 blank'!$C$8:$C$17)&gt;0)*(IF(ISNUMBER('Test 6 blank'!$B$8:$B$17),'Test 6 blank'!$B$8:$B$17,'Test 6 blank'!$E$4)&lt;=A32)*(IF(ISNUMBER('Test 6 blank'!$C$8:$C$17),'Test 6 blank'!$C$8:$C$17,'Test 6 blank'!$F$4)&gt;=A32))&gt;0,1,0))</f>
        <v/>
      </c>
      <c r="C32">
        <f>IF(B32=0,0,IF(SUMPRODUCT((ISNUMBER('Test 6 blank'!$B$8:$B$17)+ISNUMBER('Test 6 blank'!$C$8:$C$17)&gt;0)*(ISNUMBER('Test 6 blank'!$B$8:$B$17)*('Test 6 blank'!$B$8:$B$17=A32)+ISNUMBER('Test 6 blank'!$C$8:$C$17)*('Test 6 blank'!$C$8:$C$17=A32)&gt;0))&gt;0,0,1))</f>
        <v/>
      </c>
      <c r="D32">
        <f>SUM(B$2:B32)</f>
        <v/>
      </c>
      <c r="E32">
        <f>SUM(C$2:C32)</f>
        <v/>
      </c>
    </row>
    <row r="33">
      <c r="A33" s="9">
        <f>IF(ISNUMBER('Test 6 blank'!$E$4),IF('Test 6 blank'!$E$4+31&lt;='Test 6 blank'!$F$4,'Test 6 blank'!$E$4+31,""),"")</f>
        <v/>
      </c>
      <c r="B33">
        <f>IF(A33="",0,IF(SUMPRODUCT((ISNUMBER('Test 6 blank'!$B$8:$B$17)+ISNUMBER('Test 6 blank'!$C$8:$C$17)&gt;0)*(IF(ISNUMBER('Test 6 blank'!$B$8:$B$17),'Test 6 blank'!$B$8:$B$17,'Test 6 blank'!$E$4)&lt;=A33)*(IF(ISNUMBER('Test 6 blank'!$C$8:$C$17),'Test 6 blank'!$C$8:$C$17,'Test 6 blank'!$F$4)&gt;=A33))&gt;0,1,0))</f>
        <v/>
      </c>
      <c r="C33">
        <f>IF(B33=0,0,IF(SUMPRODUCT((ISNUMBER('Test 6 blank'!$B$8:$B$17)+ISNUMBER('Test 6 blank'!$C$8:$C$17)&gt;0)*(ISNUMBER('Test 6 blank'!$B$8:$B$17)*('Test 6 blank'!$B$8:$B$17=A33)+ISNUMBER('Test 6 blank'!$C$8:$C$17)*('Test 6 blank'!$C$8:$C$17=A33)&gt;0))&gt;0,0,1))</f>
        <v/>
      </c>
      <c r="D33">
        <f>SUM(B$2:B33)</f>
        <v/>
      </c>
      <c r="E33">
        <f>SUM(C$2:C33)</f>
        <v/>
      </c>
    </row>
    <row r="34">
      <c r="A34" s="9">
        <f>IF(ISNUMBER('Test 6 blank'!$E$4),IF('Test 6 blank'!$E$4+32&lt;='Test 6 blank'!$F$4,'Test 6 blank'!$E$4+32,""),"")</f>
        <v/>
      </c>
      <c r="B34">
        <f>IF(A34="",0,IF(SUMPRODUCT((ISNUMBER('Test 6 blank'!$B$8:$B$17)+ISNUMBER('Test 6 blank'!$C$8:$C$17)&gt;0)*(IF(ISNUMBER('Test 6 blank'!$B$8:$B$17),'Test 6 blank'!$B$8:$B$17,'Test 6 blank'!$E$4)&lt;=A34)*(IF(ISNUMBER('Test 6 blank'!$C$8:$C$17),'Test 6 blank'!$C$8:$C$17,'Test 6 blank'!$F$4)&gt;=A34))&gt;0,1,0))</f>
        <v/>
      </c>
      <c r="C34">
        <f>IF(B34=0,0,IF(SUMPRODUCT((ISNUMBER('Test 6 blank'!$B$8:$B$17)+ISNUMBER('Test 6 blank'!$C$8:$C$17)&gt;0)*(ISNUMBER('Test 6 blank'!$B$8:$B$17)*('Test 6 blank'!$B$8:$B$17=A34)+ISNUMBER('Test 6 blank'!$C$8:$C$17)*('Test 6 blank'!$C$8:$C$17=A34)&gt;0))&gt;0,0,1))</f>
        <v/>
      </c>
      <c r="D34">
        <f>SUM(B$2:B34)</f>
        <v/>
      </c>
      <c r="E34">
        <f>SUM(C$2:C34)</f>
        <v/>
      </c>
    </row>
    <row r="35">
      <c r="A35" s="9">
        <f>IF(ISNUMBER('Test 6 blank'!$E$4),IF('Test 6 blank'!$E$4+33&lt;='Test 6 blank'!$F$4,'Test 6 blank'!$E$4+33,""),"")</f>
        <v/>
      </c>
      <c r="B35">
        <f>IF(A35="",0,IF(SUMPRODUCT((ISNUMBER('Test 6 blank'!$B$8:$B$17)+ISNUMBER('Test 6 blank'!$C$8:$C$17)&gt;0)*(IF(ISNUMBER('Test 6 blank'!$B$8:$B$17),'Test 6 blank'!$B$8:$B$17,'Test 6 blank'!$E$4)&lt;=A35)*(IF(ISNUMBER('Test 6 blank'!$C$8:$C$17),'Test 6 blank'!$C$8:$C$17,'Test 6 blank'!$F$4)&gt;=A35))&gt;0,1,0))</f>
        <v/>
      </c>
      <c r="C35">
        <f>IF(B35=0,0,IF(SUMPRODUCT((ISNUMBER('Test 6 blank'!$B$8:$B$17)+ISNUMBER('Test 6 blank'!$C$8:$C$17)&gt;0)*(ISNUMBER('Test 6 blank'!$B$8:$B$17)*('Test 6 blank'!$B$8:$B$17=A35)+ISNUMBER('Test 6 blank'!$C$8:$C$17)*('Test 6 blank'!$C$8:$C$17=A35)&gt;0))&gt;0,0,1))</f>
        <v/>
      </c>
      <c r="D35">
        <f>SUM(B$2:B35)</f>
        <v/>
      </c>
      <c r="E35">
        <f>SUM(C$2:C35)</f>
        <v/>
      </c>
    </row>
    <row r="36">
      <c r="A36" s="9">
        <f>IF(ISNUMBER('Test 6 blank'!$E$4),IF('Test 6 blank'!$E$4+34&lt;='Test 6 blank'!$F$4,'Test 6 blank'!$E$4+34,""),"")</f>
        <v/>
      </c>
      <c r="B36">
        <f>IF(A36="",0,IF(SUMPRODUCT((ISNUMBER('Test 6 blank'!$B$8:$B$17)+ISNUMBER('Test 6 blank'!$C$8:$C$17)&gt;0)*(IF(ISNUMBER('Test 6 blank'!$B$8:$B$17),'Test 6 blank'!$B$8:$B$17,'Test 6 blank'!$E$4)&lt;=A36)*(IF(ISNUMBER('Test 6 blank'!$C$8:$C$17),'Test 6 blank'!$C$8:$C$17,'Test 6 blank'!$F$4)&gt;=A36))&gt;0,1,0))</f>
        <v/>
      </c>
      <c r="C36">
        <f>IF(B36=0,0,IF(SUMPRODUCT((ISNUMBER('Test 6 blank'!$B$8:$B$17)+ISNUMBER('Test 6 blank'!$C$8:$C$17)&gt;0)*(ISNUMBER('Test 6 blank'!$B$8:$B$17)*('Test 6 blank'!$B$8:$B$17=A36)+ISNUMBER('Test 6 blank'!$C$8:$C$17)*('Test 6 blank'!$C$8:$C$17=A36)&gt;0))&gt;0,0,1))</f>
        <v/>
      </c>
      <c r="D36">
        <f>SUM(B$2:B36)</f>
        <v/>
      </c>
      <c r="E36">
        <f>SUM(C$2:C36)</f>
        <v/>
      </c>
    </row>
    <row r="37">
      <c r="A37" s="9">
        <f>IF(ISNUMBER('Test 6 blank'!$E$4),IF('Test 6 blank'!$E$4+35&lt;='Test 6 blank'!$F$4,'Test 6 blank'!$E$4+35,""),"")</f>
        <v/>
      </c>
      <c r="B37">
        <f>IF(A37="",0,IF(SUMPRODUCT((ISNUMBER('Test 6 blank'!$B$8:$B$17)+ISNUMBER('Test 6 blank'!$C$8:$C$17)&gt;0)*(IF(ISNUMBER('Test 6 blank'!$B$8:$B$17),'Test 6 blank'!$B$8:$B$17,'Test 6 blank'!$E$4)&lt;=A37)*(IF(ISNUMBER('Test 6 blank'!$C$8:$C$17),'Test 6 blank'!$C$8:$C$17,'Test 6 blank'!$F$4)&gt;=A37))&gt;0,1,0))</f>
        <v/>
      </c>
      <c r="C37">
        <f>IF(B37=0,0,IF(SUMPRODUCT((ISNUMBER('Test 6 blank'!$B$8:$B$17)+ISNUMBER('Test 6 blank'!$C$8:$C$17)&gt;0)*(ISNUMBER('Test 6 blank'!$B$8:$B$17)*('Test 6 blank'!$B$8:$B$17=A37)+ISNUMBER('Test 6 blank'!$C$8:$C$17)*('Test 6 blank'!$C$8:$C$17=A37)&gt;0))&gt;0,0,1))</f>
        <v/>
      </c>
      <c r="D37">
        <f>SUM(B$2:B37)</f>
        <v/>
      </c>
      <c r="E37">
        <f>SUM(C$2:C37)</f>
        <v/>
      </c>
    </row>
    <row r="38">
      <c r="A38" s="9">
        <f>IF(ISNUMBER('Test 6 blank'!$E$4),IF('Test 6 blank'!$E$4+36&lt;='Test 6 blank'!$F$4,'Test 6 blank'!$E$4+36,""),"")</f>
        <v/>
      </c>
      <c r="B38">
        <f>IF(A38="",0,IF(SUMPRODUCT((ISNUMBER('Test 6 blank'!$B$8:$B$17)+ISNUMBER('Test 6 blank'!$C$8:$C$17)&gt;0)*(IF(ISNUMBER('Test 6 blank'!$B$8:$B$17),'Test 6 blank'!$B$8:$B$17,'Test 6 blank'!$E$4)&lt;=A38)*(IF(ISNUMBER('Test 6 blank'!$C$8:$C$17),'Test 6 blank'!$C$8:$C$17,'Test 6 blank'!$F$4)&gt;=A38))&gt;0,1,0))</f>
        <v/>
      </c>
      <c r="C38">
        <f>IF(B38=0,0,IF(SUMPRODUCT((ISNUMBER('Test 6 blank'!$B$8:$B$17)+ISNUMBER('Test 6 blank'!$C$8:$C$17)&gt;0)*(ISNUMBER('Test 6 blank'!$B$8:$B$17)*('Test 6 blank'!$B$8:$B$17=A38)+ISNUMBER('Test 6 blank'!$C$8:$C$17)*('Test 6 blank'!$C$8:$C$17=A38)&gt;0))&gt;0,0,1))</f>
        <v/>
      </c>
      <c r="D38">
        <f>SUM(B$2:B38)</f>
        <v/>
      </c>
      <c r="E38">
        <f>SUM(C$2:C38)</f>
        <v/>
      </c>
    </row>
    <row r="39">
      <c r="A39" s="9">
        <f>IF(ISNUMBER('Test 6 blank'!$E$4),IF('Test 6 blank'!$E$4+37&lt;='Test 6 blank'!$F$4,'Test 6 blank'!$E$4+37,""),"")</f>
        <v/>
      </c>
      <c r="B39">
        <f>IF(A39="",0,IF(SUMPRODUCT((ISNUMBER('Test 6 blank'!$B$8:$B$17)+ISNUMBER('Test 6 blank'!$C$8:$C$17)&gt;0)*(IF(ISNUMBER('Test 6 blank'!$B$8:$B$17),'Test 6 blank'!$B$8:$B$17,'Test 6 blank'!$E$4)&lt;=A39)*(IF(ISNUMBER('Test 6 blank'!$C$8:$C$17),'Test 6 blank'!$C$8:$C$17,'Test 6 blank'!$F$4)&gt;=A39))&gt;0,1,0))</f>
        <v/>
      </c>
      <c r="C39">
        <f>IF(B39=0,0,IF(SUMPRODUCT((ISNUMBER('Test 6 blank'!$B$8:$B$17)+ISNUMBER('Test 6 blank'!$C$8:$C$17)&gt;0)*(ISNUMBER('Test 6 blank'!$B$8:$B$17)*('Test 6 blank'!$B$8:$B$17=A39)+ISNUMBER('Test 6 blank'!$C$8:$C$17)*('Test 6 blank'!$C$8:$C$17=A39)&gt;0))&gt;0,0,1))</f>
        <v/>
      </c>
      <c r="D39">
        <f>SUM(B$2:B39)</f>
        <v/>
      </c>
      <c r="E39">
        <f>SUM(C$2:C39)</f>
        <v/>
      </c>
    </row>
    <row r="40">
      <c r="A40" s="9">
        <f>IF(ISNUMBER('Test 6 blank'!$E$4),IF('Test 6 blank'!$E$4+38&lt;='Test 6 blank'!$F$4,'Test 6 blank'!$E$4+38,""),"")</f>
        <v/>
      </c>
      <c r="B40">
        <f>IF(A40="",0,IF(SUMPRODUCT((ISNUMBER('Test 6 blank'!$B$8:$B$17)+ISNUMBER('Test 6 blank'!$C$8:$C$17)&gt;0)*(IF(ISNUMBER('Test 6 blank'!$B$8:$B$17),'Test 6 blank'!$B$8:$B$17,'Test 6 blank'!$E$4)&lt;=A40)*(IF(ISNUMBER('Test 6 blank'!$C$8:$C$17),'Test 6 blank'!$C$8:$C$17,'Test 6 blank'!$F$4)&gt;=A40))&gt;0,1,0))</f>
        <v/>
      </c>
      <c r="C40">
        <f>IF(B40=0,0,IF(SUMPRODUCT((ISNUMBER('Test 6 blank'!$B$8:$B$17)+ISNUMBER('Test 6 blank'!$C$8:$C$17)&gt;0)*(ISNUMBER('Test 6 blank'!$B$8:$B$17)*('Test 6 blank'!$B$8:$B$17=A40)+ISNUMBER('Test 6 blank'!$C$8:$C$17)*('Test 6 blank'!$C$8:$C$17=A40)&gt;0))&gt;0,0,1))</f>
        <v/>
      </c>
      <c r="D40">
        <f>SUM(B$2:B40)</f>
        <v/>
      </c>
      <c r="E40">
        <f>SUM(C$2:C40)</f>
        <v/>
      </c>
    </row>
    <row r="41">
      <c r="A41" s="9">
        <f>IF(ISNUMBER('Test 6 blank'!$E$4),IF('Test 6 blank'!$E$4+39&lt;='Test 6 blank'!$F$4,'Test 6 blank'!$E$4+39,""),"")</f>
        <v/>
      </c>
      <c r="B41">
        <f>IF(A41="",0,IF(SUMPRODUCT((ISNUMBER('Test 6 blank'!$B$8:$B$17)+ISNUMBER('Test 6 blank'!$C$8:$C$17)&gt;0)*(IF(ISNUMBER('Test 6 blank'!$B$8:$B$17),'Test 6 blank'!$B$8:$B$17,'Test 6 blank'!$E$4)&lt;=A41)*(IF(ISNUMBER('Test 6 blank'!$C$8:$C$17),'Test 6 blank'!$C$8:$C$17,'Test 6 blank'!$F$4)&gt;=A41))&gt;0,1,0))</f>
        <v/>
      </c>
      <c r="C41">
        <f>IF(B41=0,0,IF(SUMPRODUCT((ISNUMBER('Test 6 blank'!$B$8:$B$17)+ISNUMBER('Test 6 blank'!$C$8:$C$17)&gt;0)*(ISNUMBER('Test 6 blank'!$B$8:$B$17)*('Test 6 blank'!$B$8:$B$17=A41)+ISNUMBER('Test 6 blank'!$C$8:$C$17)*('Test 6 blank'!$C$8:$C$17=A41)&gt;0))&gt;0,0,1))</f>
        <v/>
      </c>
      <c r="D41">
        <f>SUM(B$2:B41)</f>
        <v/>
      </c>
      <c r="E41">
        <f>SUM(C$2:C41)</f>
        <v/>
      </c>
    </row>
    <row r="42">
      <c r="A42" s="9">
        <f>IF(ISNUMBER('Test 6 blank'!$E$4),IF('Test 6 blank'!$E$4+40&lt;='Test 6 blank'!$F$4,'Test 6 blank'!$E$4+40,""),"")</f>
        <v/>
      </c>
      <c r="B42">
        <f>IF(A42="",0,IF(SUMPRODUCT((ISNUMBER('Test 6 blank'!$B$8:$B$17)+ISNUMBER('Test 6 blank'!$C$8:$C$17)&gt;0)*(IF(ISNUMBER('Test 6 blank'!$B$8:$B$17),'Test 6 blank'!$B$8:$B$17,'Test 6 blank'!$E$4)&lt;=A42)*(IF(ISNUMBER('Test 6 blank'!$C$8:$C$17),'Test 6 blank'!$C$8:$C$17,'Test 6 blank'!$F$4)&gt;=A42))&gt;0,1,0))</f>
        <v/>
      </c>
      <c r="C42">
        <f>IF(B42=0,0,IF(SUMPRODUCT((ISNUMBER('Test 6 blank'!$B$8:$B$17)+ISNUMBER('Test 6 blank'!$C$8:$C$17)&gt;0)*(ISNUMBER('Test 6 blank'!$B$8:$B$17)*('Test 6 blank'!$B$8:$B$17=A42)+ISNUMBER('Test 6 blank'!$C$8:$C$17)*('Test 6 blank'!$C$8:$C$17=A42)&gt;0))&gt;0,0,1))</f>
        <v/>
      </c>
      <c r="D42">
        <f>SUM(B$2:B42)</f>
        <v/>
      </c>
      <c r="E42">
        <f>SUM(C$2:C42)</f>
        <v/>
      </c>
    </row>
    <row r="43">
      <c r="A43" s="9">
        <f>IF(ISNUMBER('Test 6 blank'!$E$4),IF('Test 6 blank'!$E$4+41&lt;='Test 6 blank'!$F$4,'Test 6 blank'!$E$4+41,""),"")</f>
        <v/>
      </c>
      <c r="B43">
        <f>IF(A43="",0,IF(SUMPRODUCT((ISNUMBER('Test 6 blank'!$B$8:$B$17)+ISNUMBER('Test 6 blank'!$C$8:$C$17)&gt;0)*(IF(ISNUMBER('Test 6 blank'!$B$8:$B$17),'Test 6 blank'!$B$8:$B$17,'Test 6 blank'!$E$4)&lt;=A43)*(IF(ISNUMBER('Test 6 blank'!$C$8:$C$17),'Test 6 blank'!$C$8:$C$17,'Test 6 blank'!$F$4)&gt;=A43))&gt;0,1,0))</f>
        <v/>
      </c>
      <c r="C43">
        <f>IF(B43=0,0,IF(SUMPRODUCT((ISNUMBER('Test 6 blank'!$B$8:$B$17)+ISNUMBER('Test 6 blank'!$C$8:$C$17)&gt;0)*(ISNUMBER('Test 6 blank'!$B$8:$B$17)*('Test 6 blank'!$B$8:$B$17=A43)+ISNUMBER('Test 6 blank'!$C$8:$C$17)*('Test 6 blank'!$C$8:$C$17=A43)&gt;0))&gt;0,0,1))</f>
        <v/>
      </c>
      <c r="D43">
        <f>SUM(B$2:B43)</f>
        <v/>
      </c>
      <c r="E43">
        <f>SUM(C$2:C43)</f>
        <v/>
      </c>
    </row>
    <row r="44">
      <c r="A44" s="9">
        <f>IF(ISNUMBER('Test 6 blank'!$E$4),IF('Test 6 blank'!$E$4+42&lt;='Test 6 blank'!$F$4,'Test 6 blank'!$E$4+42,""),"")</f>
        <v/>
      </c>
      <c r="B44">
        <f>IF(A44="",0,IF(SUMPRODUCT((ISNUMBER('Test 6 blank'!$B$8:$B$17)+ISNUMBER('Test 6 blank'!$C$8:$C$17)&gt;0)*(IF(ISNUMBER('Test 6 blank'!$B$8:$B$17),'Test 6 blank'!$B$8:$B$17,'Test 6 blank'!$E$4)&lt;=A44)*(IF(ISNUMBER('Test 6 blank'!$C$8:$C$17),'Test 6 blank'!$C$8:$C$17,'Test 6 blank'!$F$4)&gt;=A44))&gt;0,1,0))</f>
        <v/>
      </c>
      <c r="C44">
        <f>IF(B44=0,0,IF(SUMPRODUCT((ISNUMBER('Test 6 blank'!$B$8:$B$17)+ISNUMBER('Test 6 blank'!$C$8:$C$17)&gt;0)*(ISNUMBER('Test 6 blank'!$B$8:$B$17)*('Test 6 blank'!$B$8:$B$17=A44)+ISNUMBER('Test 6 blank'!$C$8:$C$17)*('Test 6 blank'!$C$8:$C$17=A44)&gt;0))&gt;0,0,1))</f>
        <v/>
      </c>
      <c r="D44">
        <f>SUM(B$2:B44)</f>
        <v/>
      </c>
      <c r="E44">
        <f>SUM(C$2:C44)</f>
        <v/>
      </c>
    </row>
    <row r="45">
      <c r="A45" s="9">
        <f>IF(ISNUMBER('Test 6 blank'!$E$4),IF('Test 6 blank'!$E$4+43&lt;='Test 6 blank'!$F$4,'Test 6 blank'!$E$4+43,""),"")</f>
        <v/>
      </c>
      <c r="B45">
        <f>IF(A45="",0,IF(SUMPRODUCT((ISNUMBER('Test 6 blank'!$B$8:$B$17)+ISNUMBER('Test 6 blank'!$C$8:$C$17)&gt;0)*(IF(ISNUMBER('Test 6 blank'!$B$8:$B$17),'Test 6 blank'!$B$8:$B$17,'Test 6 blank'!$E$4)&lt;=A45)*(IF(ISNUMBER('Test 6 blank'!$C$8:$C$17),'Test 6 blank'!$C$8:$C$17,'Test 6 blank'!$F$4)&gt;=A45))&gt;0,1,0))</f>
        <v/>
      </c>
      <c r="C45">
        <f>IF(B45=0,0,IF(SUMPRODUCT((ISNUMBER('Test 6 blank'!$B$8:$B$17)+ISNUMBER('Test 6 blank'!$C$8:$C$17)&gt;0)*(ISNUMBER('Test 6 blank'!$B$8:$B$17)*('Test 6 blank'!$B$8:$B$17=A45)+ISNUMBER('Test 6 blank'!$C$8:$C$17)*('Test 6 blank'!$C$8:$C$17=A45)&gt;0))&gt;0,0,1))</f>
        <v/>
      </c>
      <c r="D45">
        <f>SUM(B$2:B45)</f>
        <v/>
      </c>
      <c r="E45">
        <f>SUM(C$2:C45)</f>
        <v/>
      </c>
    </row>
    <row r="46">
      <c r="A46" s="9">
        <f>IF(ISNUMBER('Test 6 blank'!$E$4),IF('Test 6 blank'!$E$4+44&lt;='Test 6 blank'!$F$4,'Test 6 blank'!$E$4+44,""),"")</f>
        <v/>
      </c>
      <c r="B46">
        <f>IF(A46="",0,IF(SUMPRODUCT((ISNUMBER('Test 6 blank'!$B$8:$B$17)+ISNUMBER('Test 6 blank'!$C$8:$C$17)&gt;0)*(IF(ISNUMBER('Test 6 blank'!$B$8:$B$17),'Test 6 blank'!$B$8:$B$17,'Test 6 blank'!$E$4)&lt;=A46)*(IF(ISNUMBER('Test 6 blank'!$C$8:$C$17),'Test 6 blank'!$C$8:$C$17,'Test 6 blank'!$F$4)&gt;=A46))&gt;0,1,0))</f>
        <v/>
      </c>
      <c r="C46">
        <f>IF(B46=0,0,IF(SUMPRODUCT((ISNUMBER('Test 6 blank'!$B$8:$B$17)+ISNUMBER('Test 6 blank'!$C$8:$C$17)&gt;0)*(ISNUMBER('Test 6 blank'!$B$8:$B$17)*('Test 6 blank'!$B$8:$B$17=A46)+ISNUMBER('Test 6 blank'!$C$8:$C$17)*('Test 6 blank'!$C$8:$C$17=A46)&gt;0))&gt;0,0,1))</f>
        <v/>
      </c>
      <c r="D46">
        <f>SUM(B$2:B46)</f>
        <v/>
      </c>
      <c r="E46">
        <f>SUM(C$2:C46)</f>
        <v/>
      </c>
    </row>
    <row r="47">
      <c r="A47" s="9">
        <f>IF(ISNUMBER('Test 6 blank'!$E$4),IF('Test 6 blank'!$E$4+45&lt;='Test 6 blank'!$F$4,'Test 6 blank'!$E$4+45,""),"")</f>
        <v/>
      </c>
      <c r="B47">
        <f>IF(A47="",0,IF(SUMPRODUCT((ISNUMBER('Test 6 blank'!$B$8:$B$17)+ISNUMBER('Test 6 blank'!$C$8:$C$17)&gt;0)*(IF(ISNUMBER('Test 6 blank'!$B$8:$B$17),'Test 6 blank'!$B$8:$B$17,'Test 6 blank'!$E$4)&lt;=A47)*(IF(ISNUMBER('Test 6 blank'!$C$8:$C$17),'Test 6 blank'!$C$8:$C$17,'Test 6 blank'!$F$4)&gt;=A47))&gt;0,1,0))</f>
        <v/>
      </c>
      <c r="C47">
        <f>IF(B47=0,0,IF(SUMPRODUCT((ISNUMBER('Test 6 blank'!$B$8:$B$17)+ISNUMBER('Test 6 blank'!$C$8:$C$17)&gt;0)*(ISNUMBER('Test 6 blank'!$B$8:$B$17)*('Test 6 blank'!$B$8:$B$17=A47)+ISNUMBER('Test 6 blank'!$C$8:$C$17)*('Test 6 blank'!$C$8:$C$17=A47)&gt;0))&gt;0,0,1))</f>
        <v/>
      </c>
      <c r="D47">
        <f>SUM(B$2:B47)</f>
        <v/>
      </c>
      <c r="E47">
        <f>SUM(C$2:C47)</f>
        <v/>
      </c>
    </row>
    <row r="48">
      <c r="A48" s="9">
        <f>IF(ISNUMBER('Test 6 blank'!$E$4),IF('Test 6 blank'!$E$4+46&lt;='Test 6 blank'!$F$4,'Test 6 blank'!$E$4+46,""),"")</f>
        <v/>
      </c>
      <c r="B48">
        <f>IF(A48="",0,IF(SUMPRODUCT((ISNUMBER('Test 6 blank'!$B$8:$B$17)+ISNUMBER('Test 6 blank'!$C$8:$C$17)&gt;0)*(IF(ISNUMBER('Test 6 blank'!$B$8:$B$17),'Test 6 blank'!$B$8:$B$17,'Test 6 blank'!$E$4)&lt;=A48)*(IF(ISNUMBER('Test 6 blank'!$C$8:$C$17),'Test 6 blank'!$C$8:$C$17,'Test 6 blank'!$F$4)&gt;=A48))&gt;0,1,0))</f>
        <v/>
      </c>
      <c r="C48">
        <f>IF(B48=0,0,IF(SUMPRODUCT((ISNUMBER('Test 6 blank'!$B$8:$B$17)+ISNUMBER('Test 6 blank'!$C$8:$C$17)&gt;0)*(ISNUMBER('Test 6 blank'!$B$8:$B$17)*('Test 6 blank'!$B$8:$B$17=A48)+ISNUMBER('Test 6 blank'!$C$8:$C$17)*('Test 6 blank'!$C$8:$C$17=A48)&gt;0))&gt;0,0,1))</f>
        <v/>
      </c>
      <c r="D48">
        <f>SUM(B$2:B48)</f>
        <v/>
      </c>
      <c r="E48">
        <f>SUM(C$2:C48)</f>
        <v/>
      </c>
    </row>
    <row r="49">
      <c r="A49" s="9">
        <f>IF(ISNUMBER('Test 6 blank'!$E$4),IF('Test 6 blank'!$E$4+47&lt;='Test 6 blank'!$F$4,'Test 6 blank'!$E$4+47,""),"")</f>
        <v/>
      </c>
      <c r="B49">
        <f>IF(A49="",0,IF(SUMPRODUCT((ISNUMBER('Test 6 blank'!$B$8:$B$17)+ISNUMBER('Test 6 blank'!$C$8:$C$17)&gt;0)*(IF(ISNUMBER('Test 6 blank'!$B$8:$B$17),'Test 6 blank'!$B$8:$B$17,'Test 6 blank'!$E$4)&lt;=A49)*(IF(ISNUMBER('Test 6 blank'!$C$8:$C$17),'Test 6 blank'!$C$8:$C$17,'Test 6 blank'!$F$4)&gt;=A49))&gt;0,1,0))</f>
        <v/>
      </c>
      <c r="C49">
        <f>IF(B49=0,0,IF(SUMPRODUCT((ISNUMBER('Test 6 blank'!$B$8:$B$17)+ISNUMBER('Test 6 blank'!$C$8:$C$17)&gt;0)*(ISNUMBER('Test 6 blank'!$B$8:$B$17)*('Test 6 blank'!$B$8:$B$17=A49)+ISNUMBER('Test 6 blank'!$C$8:$C$17)*('Test 6 blank'!$C$8:$C$17=A49)&gt;0))&gt;0,0,1))</f>
        <v/>
      </c>
      <c r="D49">
        <f>SUM(B$2:B49)</f>
        <v/>
      </c>
      <c r="E49">
        <f>SUM(C$2:C49)</f>
        <v/>
      </c>
    </row>
    <row r="50">
      <c r="A50" s="9">
        <f>IF(ISNUMBER('Test 6 blank'!$E$4),IF('Test 6 blank'!$E$4+48&lt;='Test 6 blank'!$F$4,'Test 6 blank'!$E$4+48,""),"")</f>
        <v/>
      </c>
      <c r="B50">
        <f>IF(A50="",0,IF(SUMPRODUCT((ISNUMBER('Test 6 blank'!$B$8:$B$17)+ISNUMBER('Test 6 blank'!$C$8:$C$17)&gt;0)*(IF(ISNUMBER('Test 6 blank'!$B$8:$B$17),'Test 6 blank'!$B$8:$B$17,'Test 6 blank'!$E$4)&lt;=A50)*(IF(ISNUMBER('Test 6 blank'!$C$8:$C$17),'Test 6 blank'!$C$8:$C$17,'Test 6 blank'!$F$4)&gt;=A50))&gt;0,1,0))</f>
        <v/>
      </c>
      <c r="C50">
        <f>IF(B50=0,0,IF(SUMPRODUCT((ISNUMBER('Test 6 blank'!$B$8:$B$17)+ISNUMBER('Test 6 blank'!$C$8:$C$17)&gt;0)*(ISNUMBER('Test 6 blank'!$B$8:$B$17)*('Test 6 blank'!$B$8:$B$17=A50)+ISNUMBER('Test 6 blank'!$C$8:$C$17)*('Test 6 blank'!$C$8:$C$17=A50)&gt;0))&gt;0,0,1))</f>
        <v/>
      </c>
      <c r="D50">
        <f>SUM(B$2:B50)</f>
        <v/>
      </c>
      <c r="E50">
        <f>SUM(C$2:C50)</f>
        <v/>
      </c>
    </row>
    <row r="51">
      <c r="A51" s="9">
        <f>IF(ISNUMBER('Test 6 blank'!$E$4),IF('Test 6 blank'!$E$4+49&lt;='Test 6 blank'!$F$4,'Test 6 blank'!$E$4+49,""),"")</f>
        <v/>
      </c>
      <c r="B51">
        <f>IF(A51="",0,IF(SUMPRODUCT((ISNUMBER('Test 6 blank'!$B$8:$B$17)+ISNUMBER('Test 6 blank'!$C$8:$C$17)&gt;0)*(IF(ISNUMBER('Test 6 blank'!$B$8:$B$17),'Test 6 blank'!$B$8:$B$17,'Test 6 blank'!$E$4)&lt;=A51)*(IF(ISNUMBER('Test 6 blank'!$C$8:$C$17),'Test 6 blank'!$C$8:$C$17,'Test 6 blank'!$F$4)&gt;=A51))&gt;0,1,0))</f>
        <v/>
      </c>
      <c r="C51">
        <f>IF(B51=0,0,IF(SUMPRODUCT((ISNUMBER('Test 6 blank'!$B$8:$B$17)+ISNUMBER('Test 6 blank'!$C$8:$C$17)&gt;0)*(ISNUMBER('Test 6 blank'!$B$8:$B$17)*('Test 6 blank'!$B$8:$B$17=A51)+ISNUMBER('Test 6 blank'!$C$8:$C$17)*('Test 6 blank'!$C$8:$C$17=A51)&gt;0))&gt;0,0,1))</f>
        <v/>
      </c>
      <c r="D51">
        <f>SUM(B$2:B51)</f>
        <v/>
      </c>
      <c r="E51">
        <f>SUM(C$2:C51)</f>
        <v/>
      </c>
    </row>
    <row r="52">
      <c r="A52" s="9">
        <f>IF(ISNUMBER('Test 6 blank'!$E$4),IF('Test 6 blank'!$E$4+50&lt;='Test 6 blank'!$F$4,'Test 6 blank'!$E$4+50,""),"")</f>
        <v/>
      </c>
      <c r="B52">
        <f>IF(A52="",0,IF(SUMPRODUCT((ISNUMBER('Test 6 blank'!$B$8:$B$17)+ISNUMBER('Test 6 blank'!$C$8:$C$17)&gt;0)*(IF(ISNUMBER('Test 6 blank'!$B$8:$B$17),'Test 6 blank'!$B$8:$B$17,'Test 6 blank'!$E$4)&lt;=A52)*(IF(ISNUMBER('Test 6 blank'!$C$8:$C$17),'Test 6 blank'!$C$8:$C$17,'Test 6 blank'!$F$4)&gt;=A52))&gt;0,1,0))</f>
        <v/>
      </c>
      <c r="C52">
        <f>IF(B52=0,0,IF(SUMPRODUCT((ISNUMBER('Test 6 blank'!$B$8:$B$17)+ISNUMBER('Test 6 blank'!$C$8:$C$17)&gt;0)*(ISNUMBER('Test 6 blank'!$B$8:$B$17)*('Test 6 blank'!$B$8:$B$17=A52)+ISNUMBER('Test 6 blank'!$C$8:$C$17)*('Test 6 blank'!$C$8:$C$17=A52)&gt;0))&gt;0,0,1))</f>
        <v/>
      </c>
      <c r="D52">
        <f>SUM(B$2:B52)</f>
        <v/>
      </c>
      <c r="E52">
        <f>SUM(C$2:C52)</f>
        <v/>
      </c>
    </row>
    <row r="53">
      <c r="A53" s="9">
        <f>IF(ISNUMBER('Test 6 blank'!$E$4),IF('Test 6 blank'!$E$4+51&lt;='Test 6 blank'!$F$4,'Test 6 blank'!$E$4+51,""),"")</f>
        <v/>
      </c>
      <c r="B53">
        <f>IF(A53="",0,IF(SUMPRODUCT((ISNUMBER('Test 6 blank'!$B$8:$B$17)+ISNUMBER('Test 6 blank'!$C$8:$C$17)&gt;0)*(IF(ISNUMBER('Test 6 blank'!$B$8:$B$17),'Test 6 blank'!$B$8:$B$17,'Test 6 blank'!$E$4)&lt;=A53)*(IF(ISNUMBER('Test 6 blank'!$C$8:$C$17),'Test 6 blank'!$C$8:$C$17,'Test 6 blank'!$F$4)&gt;=A53))&gt;0,1,0))</f>
        <v/>
      </c>
      <c r="C53">
        <f>IF(B53=0,0,IF(SUMPRODUCT((ISNUMBER('Test 6 blank'!$B$8:$B$17)+ISNUMBER('Test 6 blank'!$C$8:$C$17)&gt;0)*(ISNUMBER('Test 6 blank'!$B$8:$B$17)*('Test 6 blank'!$B$8:$B$17=A53)+ISNUMBER('Test 6 blank'!$C$8:$C$17)*('Test 6 blank'!$C$8:$C$17=A53)&gt;0))&gt;0,0,1))</f>
        <v/>
      </c>
      <c r="D53">
        <f>SUM(B$2:B53)</f>
        <v/>
      </c>
      <c r="E53">
        <f>SUM(C$2:C53)</f>
        <v/>
      </c>
    </row>
    <row r="54">
      <c r="A54" s="9">
        <f>IF(ISNUMBER('Test 6 blank'!$E$4),IF('Test 6 blank'!$E$4+52&lt;='Test 6 blank'!$F$4,'Test 6 blank'!$E$4+52,""),"")</f>
        <v/>
      </c>
      <c r="B54">
        <f>IF(A54="",0,IF(SUMPRODUCT((ISNUMBER('Test 6 blank'!$B$8:$B$17)+ISNUMBER('Test 6 blank'!$C$8:$C$17)&gt;0)*(IF(ISNUMBER('Test 6 blank'!$B$8:$B$17),'Test 6 blank'!$B$8:$B$17,'Test 6 blank'!$E$4)&lt;=A54)*(IF(ISNUMBER('Test 6 blank'!$C$8:$C$17),'Test 6 blank'!$C$8:$C$17,'Test 6 blank'!$F$4)&gt;=A54))&gt;0,1,0))</f>
        <v/>
      </c>
      <c r="C54">
        <f>IF(B54=0,0,IF(SUMPRODUCT((ISNUMBER('Test 6 blank'!$B$8:$B$17)+ISNUMBER('Test 6 blank'!$C$8:$C$17)&gt;0)*(ISNUMBER('Test 6 blank'!$B$8:$B$17)*('Test 6 blank'!$B$8:$B$17=A54)+ISNUMBER('Test 6 blank'!$C$8:$C$17)*('Test 6 blank'!$C$8:$C$17=A54)&gt;0))&gt;0,0,1))</f>
        <v/>
      </c>
      <c r="D54">
        <f>SUM(B$2:B54)</f>
        <v/>
      </c>
      <c r="E54">
        <f>SUM(C$2:C54)</f>
        <v/>
      </c>
    </row>
    <row r="55">
      <c r="A55" s="9">
        <f>IF(ISNUMBER('Test 6 blank'!$E$4),IF('Test 6 blank'!$E$4+53&lt;='Test 6 blank'!$F$4,'Test 6 blank'!$E$4+53,""),"")</f>
        <v/>
      </c>
      <c r="B55">
        <f>IF(A55="",0,IF(SUMPRODUCT((ISNUMBER('Test 6 blank'!$B$8:$B$17)+ISNUMBER('Test 6 blank'!$C$8:$C$17)&gt;0)*(IF(ISNUMBER('Test 6 blank'!$B$8:$B$17),'Test 6 blank'!$B$8:$B$17,'Test 6 blank'!$E$4)&lt;=A55)*(IF(ISNUMBER('Test 6 blank'!$C$8:$C$17),'Test 6 blank'!$C$8:$C$17,'Test 6 blank'!$F$4)&gt;=A55))&gt;0,1,0))</f>
        <v/>
      </c>
      <c r="C55">
        <f>IF(B55=0,0,IF(SUMPRODUCT((ISNUMBER('Test 6 blank'!$B$8:$B$17)+ISNUMBER('Test 6 blank'!$C$8:$C$17)&gt;0)*(ISNUMBER('Test 6 blank'!$B$8:$B$17)*('Test 6 blank'!$B$8:$B$17=A55)+ISNUMBER('Test 6 blank'!$C$8:$C$17)*('Test 6 blank'!$C$8:$C$17=A55)&gt;0))&gt;0,0,1))</f>
        <v/>
      </c>
      <c r="D55">
        <f>SUM(B$2:B55)</f>
        <v/>
      </c>
      <c r="E55">
        <f>SUM(C$2:C55)</f>
        <v/>
      </c>
    </row>
    <row r="56">
      <c r="A56" s="9">
        <f>IF(ISNUMBER('Test 6 blank'!$E$4),IF('Test 6 blank'!$E$4+54&lt;='Test 6 blank'!$F$4,'Test 6 blank'!$E$4+54,""),"")</f>
        <v/>
      </c>
      <c r="B56">
        <f>IF(A56="",0,IF(SUMPRODUCT((ISNUMBER('Test 6 blank'!$B$8:$B$17)+ISNUMBER('Test 6 blank'!$C$8:$C$17)&gt;0)*(IF(ISNUMBER('Test 6 blank'!$B$8:$B$17),'Test 6 blank'!$B$8:$B$17,'Test 6 blank'!$E$4)&lt;=A56)*(IF(ISNUMBER('Test 6 blank'!$C$8:$C$17),'Test 6 blank'!$C$8:$C$17,'Test 6 blank'!$F$4)&gt;=A56))&gt;0,1,0))</f>
        <v/>
      </c>
      <c r="C56">
        <f>IF(B56=0,0,IF(SUMPRODUCT((ISNUMBER('Test 6 blank'!$B$8:$B$17)+ISNUMBER('Test 6 blank'!$C$8:$C$17)&gt;0)*(ISNUMBER('Test 6 blank'!$B$8:$B$17)*('Test 6 blank'!$B$8:$B$17=A56)+ISNUMBER('Test 6 blank'!$C$8:$C$17)*('Test 6 blank'!$C$8:$C$17=A56)&gt;0))&gt;0,0,1))</f>
        <v/>
      </c>
      <c r="D56">
        <f>SUM(B$2:B56)</f>
        <v/>
      </c>
      <c r="E56">
        <f>SUM(C$2:C56)</f>
        <v/>
      </c>
    </row>
    <row r="57">
      <c r="A57" s="9">
        <f>IF(ISNUMBER('Test 6 blank'!$E$4),IF('Test 6 blank'!$E$4+55&lt;='Test 6 blank'!$F$4,'Test 6 blank'!$E$4+55,""),"")</f>
        <v/>
      </c>
      <c r="B57">
        <f>IF(A57="",0,IF(SUMPRODUCT((ISNUMBER('Test 6 blank'!$B$8:$B$17)+ISNUMBER('Test 6 blank'!$C$8:$C$17)&gt;0)*(IF(ISNUMBER('Test 6 blank'!$B$8:$B$17),'Test 6 blank'!$B$8:$B$17,'Test 6 blank'!$E$4)&lt;=A57)*(IF(ISNUMBER('Test 6 blank'!$C$8:$C$17),'Test 6 blank'!$C$8:$C$17,'Test 6 blank'!$F$4)&gt;=A57))&gt;0,1,0))</f>
        <v/>
      </c>
      <c r="C57">
        <f>IF(B57=0,0,IF(SUMPRODUCT((ISNUMBER('Test 6 blank'!$B$8:$B$17)+ISNUMBER('Test 6 blank'!$C$8:$C$17)&gt;0)*(ISNUMBER('Test 6 blank'!$B$8:$B$17)*('Test 6 blank'!$B$8:$B$17=A57)+ISNUMBER('Test 6 blank'!$C$8:$C$17)*('Test 6 blank'!$C$8:$C$17=A57)&gt;0))&gt;0,0,1))</f>
        <v/>
      </c>
      <c r="D57">
        <f>SUM(B$2:B57)</f>
        <v/>
      </c>
      <c r="E57">
        <f>SUM(C$2:C57)</f>
        <v/>
      </c>
    </row>
    <row r="58">
      <c r="A58" s="9">
        <f>IF(ISNUMBER('Test 6 blank'!$E$4),IF('Test 6 blank'!$E$4+56&lt;='Test 6 blank'!$F$4,'Test 6 blank'!$E$4+56,""),"")</f>
        <v/>
      </c>
      <c r="B58">
        <f>IF(A58="",0,IF(SUMPRODUCT((ISNUMBER('Test 6 blank'!$B$8:$B$17)+ISNUMBER('Test 6 blank'!$C$8:$C$17)&gt;0)*(IF(ISNUMBER('Test 6 blank'!$B$8:$B$17),'Test 6 blank'!$B$8:$B$17,'Test 6 blank'!$E$4)&lt;=A58)*(IF(ISNUMBER('Test 6 blank'!$C$8:$C$17),'Test 6 blank'!$C$8:$C$17,'Test 6 blank'!$F$4)&gt;=A58))&gt;0,1,0))</f>
        <v/>
      </c>
      <c r="C58">
        <f>IF(B58=0,0,IF(SUMPRODUCT((ISNUMBER('Test 6 blank'!$B$8:$B$17)+ISNUMBER('Test 6 blank'!$C$8:$C$17)&gt;0)*(ISNUMBER('Test 6 blank'!$B$8:$B$17)*('Test 6 blank'!$B$8:$B$17=A58)+ISNUMBER('Test 6 blank'!$C$8:$C$17)*('Test 6 blank'!$C$8:$C$17=A58)&gt;0))&gt;0,0,1))</f>
        <v/>
      </c>
      <c r="D58">
        <f>SUM(B$2:B58)</f>
        <v/>
      </c>
      <c r="E58">
        <f>SUM(C$2:C58)</f>
        <v/>
      </c>
    </row>
    <row r="59">
      <c r="A59" s="9">
        <f>IF(ISNUMBER('Test 6 blank'!$E$4),IF('Test 6 blank'!$E$4+57&lt;='Test 6 blank'!$F$4,'Test 6 blank'!$E$4+57,""),"")</f>
        <v/>
      </c>
      <c r="B59">
        <f>IF(A59="",0,IF(SUMPRODUCT((ISNUMBER('Test 6 blank'!$B$8:$B$17)+ISNUMBER('Test 6 blank'!$C$8:$C$17)&gt;0)*(IF(ISNUMBER('Test 6 blank'!$B$8:$B$17),'Test 6 blank'!$B$8:$B$17,'Test 6 blank'!$E$4)&lt;=A59)*(IF(ISNUMBER('Test 6 blank'!$C$8:$C$17),'Test 6 blank'!$C$8:$C$17,'Test 6 blank'!$F$4)&gt;=A59))&gt;0,1,0))</f>
        <v/>
      </c>
      <c r="C59">
        <f>IF(B59=0,0,IF(SUMPRODUCT((ISNUMBER('Test 6 blank'!$B$8:$B$17)+ISNUMBER('Test 6 blank'!$C$8:$C$17)&gt;0)*(ISNUMBER('Test 6 blank'!$B$8:$B$17)*('Test 6 blank'!$B$8:$B$17=A59)+ISNUMBER('Test 6 blank'!$C$8:$C$17)*('Test 6 blank'!$C$8:$C$17=A59)&gt;0))&gt;0,0,1))</f>
        <v/>
      </c>
      <c r="D59">
        <f>SUM(B$2:B59)</f>
        <v/>
      </c>
      <c r="E59">
        <f>SUM(C$2:C59)</f>
        <v/>
      </c>
    </row>
    <row r="60">
      <c r="A60" s="9">
        <f>IF(ISNUMBER('Test 6 blank'!$E$4),IF('Test 6 blank'!$E$4+58&lt;='Test 6 blank'!$F$4,'Test 6 blank'!$E$4+58,""),"")</f>
        <v/>
      </c>
      <c r="B60">
        <f>IF(A60="",0,IF(SUMPRODUCT((ISNUMBER('Test 6 blank'!$B$8:$B$17)+ISNUMBER('Test 6 blank'!$C$8:$C$17)&gt;0)*(IF(ISNUMBER('Test 6 blank'!$B$8:$B$17),'Test 6 blank'!$B$8:$B$17,'Test 6 blank'!$E$4)&lt;=A60)*(IF(ISNUMBER('Test 6 blank'!$C$8:$C$17),'Test 6 blank'!$C$8:$C$17,'Test 6 blank'!$F$4)&gt;=A60))&gt;0,1,0))</f>
        <v/>
      </c>
      <c r="C60">
        <f>IF(B60=0,0,IF(SUMPRODUCT((ISNUMBER('Test 6 blank'!$B$8:$B$17)+ISNUMBER('Test 6 blank'!$C$8:$C$17)&gt;0)*(ISNUMBER('Test 6 blank'!$B$8:$B$17)*('Test 6 blank'!$B$8:$B$17=A60)+ISNUMBER('Test 6 blank'!$C$8:$C$17)*('Test 6 blank'!$C$8:$C$17=A60)&gt;0))&gt;0,0,1))</f>
        <v/>
      </c>
      <c r="D60">
        <f>SUM(B$2:B60)</f>
        <v/>
      </c>
      <c r="E60">
        <f>SUM(C$2:C60)</f>
        <v/>
      </c>
    </row>
    <row r="61">
      <c r="A61" s="9">
        <f>IF(ISNUMBER('Test 6 blank'!$E$4),IF('Test 6 blank'!$E$4+59&lt;='Test 6 blank'!$F$4,'Test 6 blank'!$E$4+59,""),"")</f>
        <v/>
      </c>
      <c r="B61">
        <f>IF(A61="",0,IF(SUMPRODUCT((ISNUMBER('Test 6 blank'!$B$8:$B$17)+ISNUMBER('Test 6 blank'!$C$8:$C$17)&gt;0)*(IF(ISNUMBER('Test 6 blank'!$B$8:$B$17),'Test 6 blank'!$B$8:$B$17,'Test 6 blank'!$E$4)&lt;=A61)*(IF(ISNUMBER('Test 6 blank'!$C$8:$C$17),'Test 6 blank'!$C$8:$C$17,'Test 6 blank'!$F$4)&gt;=A61))&gt;0,1,0))</f>
        <v/>
      </c>
      <c r="C61">
        <f>IF(B61=0,0,IF(SUMPRODUCT((ISNUMBER('Test 6 blank'!$B$8:$B$17)+ISNUMBER('Test 6 blank'!$C$8:$C$17)&gt;0)*(ISNUMBER('Test 6 blank'!$B$8:$B$17)*('Test 6 blank'!$B$8:$B$17=A61)+ISNUMBER('Test 6 blank'!$C$8:$C$17)*('Test 6 blank'!$C$8:$C$17=A61)&gt;0))&gt;0,0,1))</f>
        <v/>
      </c>
      <c r="D61">
        <f>SUM(B$2:B61)</f>
        <v/>
      </c>
      <c r="E61">
        <f>SUM(C$2:C61)</f>
        <v/>
      </c>
    </row>
    <row r="62">
      <c r="A62" s="9">
        <f>IF(ISNUMBER('Test 6 blank'!$E$4),IF('Test 6 blank'!$E$4+60&lt;='Test 6 blank'!$F$4,'Test 6 blank'!$E$4+60,""),"")</f>
        <v/>
      </c>
      <c r="B62">
        <f>IF(A62="",0,IF(SUMPRODUCT((ISNUMBER('Test 6 blank'!$B$8:$B$17)+ISNUMBER('Test 6 blank'!$C$8:$C$17)&gt;0)*(IF(ISNUMBER('Test 6 blank'!$B$8:$B$17),'Test 6 blank'!$B$8:$B$17,'Test 6 blank'!$E$4)&lt;=A62)*(IF(ISNUMBER('Test 6 blank'!$C$8:$C$17),'Test 6 blank'!$C$8:$C$17,'Test 6 blank'!$F$4)&gt;=A62))&gt;0,1,0))</f>
        <v/>
      </c>
      <c r="C62">
        <f>IF(B62=0,0,IF(SUMPRODUCT((ISNUMBER('Test 6 blank'!$B$8:$B$17)+ISNUMBER('Test 6 blank'!$C$8:$C$17)&gt;0)*(ISNUMBER('Test 6 blank'!$B$8:$B$17)*('Test 6 blank'!$B$8:$B$17=A62)+ISNUMBER('Test 6 blank'!$C$8:$C$17)*('Test 6 blank'!$C$8:$C$17=A62)&gt;0))&gt;0,0,1))</f>
        <v/>
      </c>
      <c r="D62">
        <f>SUM(B$2:B62)</f>
        <v/>
      </c>
      <c r="E62">
        <f>SUM(C$2:C62)</f>
        <v/>
      </c>
    </row>
    <row r="63">
      <c r="A63" s="9">
        <f>IF(ISNUMBER('Test 6 blank'!$E$4),IF('Test 6 blank'!$E$4+61&lt;='Test 6 blank'!$F$4,'Test 6 blank'!$E$4+61,""),"")</f>
        <v/>
      </c>
      <c r="B63">
        <f>IF(A63="",0,IF(SUMPRODUCT((ISNUMBER('Test 6 blank'!$B$8:$B$17)+ISNUMBER('Test 6 blank'!$C$8:$C$17)&gt;0)*(IF(ISNUMBER('Test 6 blank'!$B$8:$B$17),'Test 6 blank'!$B$8:$B$17,'Test 6 blank'!$E$4)&lt;=A63)*(IF(ISNUMBER('Test 6 blank'!$C$8:$C$17),'Test 6 blank'!$C$8:$C$17,'Test 6 blank'!$F$4)&gt;=A63))&gt;0,1,0))</f>
        <v/>
      </c>
      <c r="C63">
        <f>IF(B63=0,0,IF(SUMPRODUCT((ISNUMBER('Test 6 blank'!$B$8:$B$17)+ISNUMBER('Test 6 blank'!$C$8:$C$17)&gt;0)*(ISNUMBER('Test 6 blank'!$B$8:$B$17)*('Test 6 blank'!$B$8:$B$17=A63)+ISNUMBER('Test 6 blank'!$C$8:$C$17)*('Test 6 blank'!$C$8:$C$17=A63)&gt;0))&gt;0,0,1))</f>
        <v/>
      </c>
      <c r="D63">
        <f>SUM(B$2:B63)</f>
        <v/>
      </c>
      <c r="E63">
        <f>SUM(C$2:C63)</f>
        <v/>
      </c>
    </row>
    <row r="64">
      <c r="A64" s="9">
        <f>IF(ISNUMBER('Test 6 blank'!$E$4),IF('Test 6 blank'!$E$4+62&lt;='Test 6 blank'!$F$4,'Test 6 blank'!$E$4+62,""),"")</f>
        <v/>
      </c>
      <c r="B64">
        <f>IF(A64="",0,IF(SUMPRODUCT((ISNUMBER('Test 6 blank'!$B$8:$B$17)+ISNUMBER('Test 6 blank'!$C$8:$C$17)&gt;0)*(IF(ISNUMBER('Test 6 blank'!$B$8:$B$17),'Test 6 blank'!$B$8:$B$17,'Test 6 blank'!$E$4)&lt;=A64)*(IF(ISNUMBER('Test 6 blank'!$C$8:$C$17),'Test 6 blank'!$C$8:$C$17,'Test 6 blank'!$F$4)&gt;=A64))&gt;0,1,0))</f>
        <v/>
      </c>
      <c r="C64">
        <f>IF(B64=0,0,IF(SUMPRODUCT((ISNUMBER('Test 6 blank'!$B$8:$B$17)+ISNUMBER('Test 6 blank'!$C$8:$C$17)&gt;0)*(ISNUMBER('Test 6 blank'!$B$8:$B$17)*('Test 6 blank'!$B$8:$B$17=A64)+ISNUMBER('Test 6 blank'!$C$8:$C$17)*('Test 6 blank'!$C$8:$C$17=A64)&gt;0))&gt;0,0,1))</f>
        <v/>
      </c>
      <c r="D64">
        <f>SUM(B$2:B64)</f>
        <v/>
      </c>
      <c r="E64">
        <f>SUM(C$2:C64)</f>
        <v/>
      </c>
    </row>
    <row r="65">
      <c r="A65" s="9">
        <f>IF(ISNUMBER('Test 6 blank'!$E$4),IF('Test 6 blank'!$E$4+63&lt;='Test 6 blank'!$F$4,'Test 6 blank'!$E$4+63,""),"")</f>
        <v/>
      </c>
      <c r="B65">
        <f>IF(A65="",0,IF(SUMPRODUCT((ISNUMBER('Test 6 blank'!$B$8:$B$17)+ISNUMBER('Test 6 blank'!$C$8:$C$17)&gt;0)*(IF(ISNUMBER('Test 6 blank'!$B$8:$B$17),'Test 6 blank'!$B$8:$B$17,'Test 6 blank'!$E$4)&lt;=A65)*(IF(ISNUMBER('Test 6 blank'!$C$8:$C$17),'Test 6 blank'!$C$8:$C$17,'Test 6 blank'!$F$4)&gt;=A65))&gt;0,1,0))</f>
        <v/>
      </c>
      <c r="C65">
        <f>IF(B65=0,0,IF(SUMPRODUCT((ISNUMBER('Test 6 blank'!$B$8:$B$17)+ISNUMBER('Test 6 blank'!$C$8:$C$17)&gt;0)*(ISNUMBER('Test 6 blank'!$B$8:$B$17)*('Test 6 blank'!$B$8:$B$17=A65)+ISNUMBER('Test 6 blank'!$C$8:$C$17)*('Test 6 blank'!$C$8:$C$17=A65)&gt;0))&gt;0,0,1))</f>
        <v/>
      </c>
      <c r="D65">
        <f>SUM(B$2:B65)</f>
        <v/>
      </c>
      <c r="E65">
        <f>SUM(C$2:C65)</f>
        <v/>
      </c>
    </row>
    <row r="66">
      <c r="A66" s="9">
        <f>IF(ISNUMBER('Test 6 blank'!$E$4),IF('Test 6 blank'!$E$4+64&lt;='Test 6 blank'!$F$4,'Test 6 blank'!$E$4+64,""),"")</f>
        <v/>
      </c>
      <c r="B66">
        <f>IF(A66="",0,IF(SUMPRODUCT((ISNUMBER('Test 6 blank'!$B$8:$B$17)+ISNUMBER('Test 6 blank'!$C$8:$C$17)&gt;0)*(IF(ISNUMBER('Test 6 blank'!$B$8:$B$17),'Test 6 blank'!$B$8:$B$17,'Test 6 blank'!$E$4)&lt;=A66)*(IF(ISNUMBER('Test 6 blank'!$C$8:$C$17),'Test 6 blank'!$C$8:$C$17,'Test 6 blank'!$F$4)&gt;=A66))&gt;0,1,0))</f>
        <v/>
      </c>
      <c r="C66">
        <f>IF(B66=0,0,IF(SUMPRODUCT((ISNUMBER('Test 6 blank'!$B$8:$B$17)+ISNUMBER('Test 6 blank'!$C$8:$C$17)&gt;0)*(ISNUMBER('Test 6 blank'!$B$8:$B$17)*('Test 6 blank'!$B$8:$B$17=A66)+ISNUMBER('Test 6 blank'!$C$8:$C$17)*('Test 6 blank'!$C$8:$C$17=A66)&gt;0))&gt;0,0,1))</f>
        <v/>
      </c>
      <c r="D66">
        <f>SUM(B$2:B66)</f>
        <v/>
      </c>
      <c r="E66">
        <f>SUM(C$2:C66)</f>
        <v/>
      </c>
    </row>
    <row r="67">
      <c r="A67" s="9">
        <f>IF(ISNUMBER('Test 6 blank'!$E$4),IF('Test 6 blank'!$E$4+65&lt;='Test 6 blank'!$F$4,'Test 6 blank'!$E$4+65,""),"")</f>
        <v/>
      </c>
      <c r="B67">
        <f>IF(A67="",0,IF(SUMPRODUCT((ISNUMBER('Test 6 blank'!$B$8:$B$17)+ISNUMBER('Test 6 blank'!$C$8:$C$17)&gt;0)*(IF(ISNUMBER('Test 6 blank'!$B$8:$B$17),'Test 6 blank'!$B$8:$B$17,'Test 6 blank'!$E$4)&lt;=A67)*(IF(ISNUMBER('Test 6 blank'!$C$8:$C$17),'Test 6 blank'!$C$8:$C$17,'Test 6 blank'!$F$4)&gt;=A67))&gt;0,1,0))</f>
        <v/>
      </c>
      <c r="C67">
        <f>IF(B67=0,0,IF(SUMPRODUCT((ISNUMBER('Test 6 blank'!$B$8:$B$17)+ISNUMBER('Test 6 blank'!$C$8:$C$17)&gt;0)*(ISNUMBER('Test 6 blank'!$B$8:$B$17)*('Test 6 blank'!$B$8:$B$17=A67)+ISNUMBER('Test 6 blank'!$C$8:$C$17)*('Test 6 blank'!$C$8:$C$17=A67)&gt;0))&gt;0,0,1))</f>
        <v/>
      </c>
      <c r="D67">
        <f>SUM(B$2:B67)</f>
        <v/>
      </c>
      <c r="E67">
        <f>SUM(C$2:C67)</f>
        <v/>
      </c>
    </row>
    <row r="68">
      <c r="A68" s="9">
        <f>IF(ISNUMBER('Test 6 blank'!$E$4),IF('Test 6 blank'!$E$4+66&lt;='Test 6 blank'!$F$4,'Test 6 blank'!$E$4+66,""),"")</f>
        <v/>
      </c>
      <c r="B68">
        <f>IF(A68="",0,IF(SUMPRODUCT((ISNUMBER('Test 6 blank'!$B$8:$B$17)+ISNUMBER('Test 6 blank'!$C$8:$C$17)&gt;0)*(IF(ISNUMBER('Test 6 blank'!$B$8:$B$17),'Test 6 blank'!$B$8:$B$17,'Test 6 blank'!$E$4)&lt;=A68)*(IF(ISNUMBER('Test 6 blank'!$C$8:$C$17),'Test 6 blank'!$C$8:$C$17,'Test 6 blank'!$F$4)&gt;=A68))&gt;0,1,0))</f>
        <v/>
      </c>
      <c r="C68">
        <f>IF(B68=0,0,IF(SUMPRODUCT((ISNUMBER('Test 6 blank'!$B$8:$B$17)+ISNUMBER('Test 6 blank'!$C$8:$C$17)&gt;0)*(ISNUMBER('Test 6 blank'!$B$8:$B$17)*('Test 6 blank'!$B$8:$B$17=A68)+ISNUMBER('Test 6 blank'!$C$8:$C$17)*('Test 6 blank'!$C$8:$C$17=A68)&gt;0))&gt;0,0,1))</f>
        <v/>
      </c>
      <c r="D68">
        <f>SUM(B$2:B68)</f>
        <v/>
      </c>
      <c r="E68">
        <f>SUM(C$2:C68)</f>
        <v/>
      </c>
    </row>
    <row r="69">
      <c r="A69" s="9">
        <f>IF(ISNUMBER('Test 6 blank'!$E$4),IF('Test 6 blank'!$E$4+67&lt;='Test 6 blank'!$F$4,'Test 6 blank'!$E$4+67,""),"")</f>
        <v/>
      </c>
      <c r="B69">
        <f>IF(A69="",0,IF(SUMPRODUCT((ISNUMBER('Test 6 blank'!$B$8:$B$17)+ISNUMBER('Test 6 blank'!$C$8:$C$17)&gt;0)*(IF(ISNUMBER('Test 6 blank'!$B$8:$B$17),'Test 6 blank'!$B$8:$B$17,'Test 6 blank'!$E$4)&lt;=A69)*(IF(ISNUMBER('Test 6 blank'!$C$8:$C$17),'Test 6 blank'!$C$8:$C$17,'Test 6 blank'!$F$4)&gt;=A69))&gt;0,1,0))</f>
        <v/>
      </c>
      <c r="C69">
        <f>IF(B69=0,0,IF(SUMPRODUCT((ISNUMBER('Test 6 blank'!$B$8:$B$17)+ISNUMBER('Test 6 blank'!$C$8:$C$17)&gt;0)*(ISNUMBER('Test 6 blank'!$B$8:$B$17)*('Test 6 blank'!$B$8:$B$17=A69)+ISNUMBER('Test 6 blank'!$C$8:$C$17)*('Test 6 blank'!$C$8:$C$17=A69)&gt;0))&gt;0,0,1))</f>
        <v/>
      </c>
      <c r="D69">
        <f>SUM(B$2:B69)</f>
        <v/>
      </c>
      <c r="E69">
        <f>SUM(C$2:C69)</f>
        <v/>
      </c>
    </row>
    <row r="70">
      <c r="A70" s="9">
        <f>IF(ISNUMBER('Test 6 blank'!$E$4),IF('Test 6 blank'!$E$4+68&lt;='Test 6 blank'!$F$4,'Test 6 blank'!$E$4+68,""),"")</f>
        <v/>
      </c>
      <c r="B70">
        <f>IF(A70="",0,IF(SUMPRODUCT((ISNUMBER('Test 6 blank'!$B$8:$B$17)+ISNUMBER('Test 6 blank'!$C$8:$C$17)&gt;0)*(IF(ISNUMBER('Test 6 blank'!$B$8:$B$17),'Test 6 blank'!$B$8:$B$17,'Test 6 blank'!$E$4)&lt;=A70)*(IF(ISNUMBER('Test 6 blank'!$C$8:$C$17),'Test 6 blank'!$C$8:$C$17,'Test 6 blank'!$F$4)&gt;=A70))&gt;0,1,0))</f>
        <v/>
      </c>
      <c r="C70">
        <f>IF(B70=0,0,IF(SUMPRODUCT((ISNUMBER('Test 6 blank'!$B$8:$B$17)+ISNUMBER('Test 6 blank'!$C$8:$C$17)&gt;0)*(ISNUMBER('Test 6 blank'!$B$8:$B$17)*('Test 6 blank'!$B$8:$B$17=A70)+ISNUMBER('Test 6 blank'!$C$8:$C$17)*('Test 6 blank'!$C$8:$C$17=A70)&gt;0))&gt;0,0,1))</f>
        <v/>
      </c>
      <c r="D70">
        <f>SUM(B$2:B70)</f>
        <v/>
      </c>
      <c r="E70">
        <f>SUM(C$2:C70)</f>
        <v/>
      </c>
    </row>
    <row r="71">
      <c r="A71" s="9">
        <f>IF(ISNUMBER('Test 6 blank'!$E$4),IF('Test 6 blank'!$E$4+69&lt;='Test 6 blank'!$F$4,'Test 6 blank'!$E$4+69,""),"")</f>
        <v/>
      </c>
      <c r="B71">
        <f>IF(A71="",0,IF(SUMPRODUCT((ISNUMBER('Test 6 blank'!$B$8:$B$17)+ISNUMBER('Test 6 blank'!$C$8:$C$17)&gt;0)*(IF(ISNUMBER('Test 6 blank'!$B$8:$B$17),'Test 6 blank'!$B$8:$B$17,'Test 6 blank'!$E$4)&lt;=A71)*(IF(ISNUMBER('Test 6 blank'!$C$8:$C$17),'Test 6 blank'!$C$8:$C$17,'Test 6 blank'!$F$4)&gt;=A71))&gt;0,1,0))</f>
        <v/>
      </c>
      <c r="C71">
        <f>IF(B71=0,0,IF(SUMPRODUCT((ISNUMBER('Test 6 blank'!$B$8:$B$17)+ISNUMBER('Test 6 blank'!$C$8:$C$17)&gt;0)*(ISNUMBER('Test 6 blank'!$B$8:$B$17)*('Test 6 blank'!$B$8:$B$17=A71)+ISNUMBER('Test 6 blank'!$C$8:$C$17)*('Test 6 blank'!$C$8:$C$17=A71)&gt;0))&gt;0,0,1))</f>
        <v/>
      </c>
      <c r="D71">
        <f>SUM(B$2:B71)</f>
        <v/>
      </c>
      <c r="E71">
        <f>SUM(C$2:C71)</f>
        <v/>
      </c>
    </row>
    <row r="72">
      <c r="A72" s="9">
        <f>IF(ISNUMBER('Test 6 blank'!$E$4),IF('Test 6 blank'!$E$4+70&lt;='Test 6 blank'!$F$4,'Test 6 blank'!$E$4+70,""),"")</f>
        <v/>
      </c>
      <c r="B72">
        <f>IF(A72="",0,IF(SUMPRODUCT((ISNUMBER('Test 6 blank'!$B$8:$B$17)+ISNUMBER('Test 6 blank'!$C$8:$C$17)&gt;0)*(IF(ISNUMBER('Test 6 blank'!$B$8:$B$17),'Test 6 blank'!$B$8:$B$17,'Test 6 blank'!$E$4)&lt;=A72)*(IF(ISNUMBER('Test 6 blank'!$C$8:$C$17),'Test 6 blank'!$C$8:$C$17,'Test 6 blank'!$F$4)&gt;=A72))&gt;0,1,0))</f>
        <v/>
      </c>
      <c r="C72">
        <f>IF(B72=0,0,IF(SUMPRODUCT((ISNUMBER('Test 6 blank'!$B$8:$B$17)+ISNUMBER('Test 6 blank'!$C$8:$C$17)&gt;0)*(ISNUMBER('Test 6 blank'!$B$8:$B$17)*('Test 6 blank'!$B$8:$B$17=A72)+ISNUMBER('Test 6 blank'!$C$8:$C$17)*('Test 6 blank'!$C$8:$C$17=A72)&gt;0))&gt;0,0,1))</f>
        <v/>
      </c>
      <c r="D72">
        <f>SUM(B$2:B72)</f>
        <v/>
      </c>
      <c r="E72">
        <f>SUM(C$2:C72)</f>
        <v/>
      </c>
    </row>
    <row r="73">
      <c r="A73" s="9">
        <f>IF(ISNUMBER('Test 6 blank'!$E$4),IF('Test 6 blank'!$E$4+71&lt;='Test 6 blank'!$F$4,'Test 6 blank'!$E$4+71,""),"")</f>
        <v/>
      </c>
      <c r="B73">
        <f>IF(A73="",0,IF(SUMPRODUCT((ISNUMBER('Test 6 blank'!$B$8:$B$17)+ISNUMBER('Test 6 blank'!$C$8:$C$17)&gt;0)*(IF(ISNUMBER('Test 6 blank'!$B$8:$B$17),'Test 6 blank'!$B$8:$B$17,'Test 6 blank'!$E$4)&lt;=A73)*(IF(ISNUMBER('Test 6 blank'!$C$8:$C$17),'Test 6 blank'!$C$8:$C$17,'Test 6 blank'!$F$4)&gt;=A73))&gt;0,1,0))</f>
        <v/>
      </c>
      <c r="C73">
        <f>IF(B73=0,0,IF(SUMPRODUCT((ISNUMBER('Test 6 blank'!$B$8:$B$17)+ISNUMBER('Test 6 blank'!$C$8:$C$17)&gt;0)*(ISNUMBER('Test 6 blank'!$B$8:$B$17)*('Test 6 blank'!$B$8:$B$17=A73)+ISNUMBER('Test 6 blank'!$C$8:$C$17)*('Test 6 blank'!$C$8:$C$17=A73)&gt;0))&gt;0,0,1))</f>
        <v/>
      </c>
      <c r="D73">
        <f>SUM(B$2:B73)</f>
        <v/>
      </c>
      <c r="E73">
        <f>SUM(C$2:C73)</f>
        <v/>
      </c>
    </row>
    <row r="74">
      <c r="A74" s="9">
        <f>IF(ISNUMBER('Test 6 blank'!$E$4),IF('Test 6 blank'!$E$4+72&lt;='Test 6 blank'!$F$4,'Test 6 blank'!$E$4+72,""),"")</f>
        <v/>
      </c>
      <c r="B74">
        <f>IF(A74="",0,IF(SUMPRODUCT((ISNUMBER('Test 6 blank'!$B$8:$B$17)+ISNUMBER('Test 6 blank'!$C$8:$C$17)&gt;0)*(IF(ISNUMBER('Test 6 blank'!$B$8:$B$17),'Test 6 blank'!$B$8:$B$17,'Test 6 blank'!$E$4)&lt;=A74)*(IF(ISNUMBER('Test 6 blank'!$C$8:$C$17),'Test 6 blank'!$C$8:$C$17,'Test 6 blank'!$F$4)&gt;=A74))&gt;0,1,0))</f>
        <v/>
      </c>
      <c r="C74">
        <f>IF(B74=0,0,IF(SUMPRODUCT((ISNUMBER('Test 6 blank'!$B$8:$B$17)+ISNUMBER('Test 6 blank'!$C$8:$C$17)&gt;0)*(ISNUMBER('Test 6 blank'!$B$8:$B$17)*('Test 6 blank'!$B$8:$B$17=A74)+ISNUMBER('Test 6 blank'!$C$8:$C$17)*('Test 6 blank'!$C$8:$C$17=A74)&gt;0))&gt;0,0,1))</f>
        <v/>
      </c>
      <c r="D74">
        <f>SUM(B$2:B74)</f>
        <v/>
      </c>
      <c r="E74">
        <f>SUM(C$2:C74)</f>
        <v/>
      </c>
    </row>
    <row r="75">
      <c r="A75" s="9">
        <f>IF(ISNUMBER('Test 6 blank'!$E$4),IF('Test 6 blank'!$E$4+73&lt;='Test 6 blank'!$F$4,'Test 6 blank'!$E$4+73,""),"")</f>
        <v/>
      </c>
      <c r="B75">
        <f>IF(A75="",0,IF(SUMPRODUCT((ISNUMBER('Test 6 blank'!$B$8:$B$17)+ISNUMBER('Test 6 blank'!$C$8:$C$17)&gt;0)*(IF(ISNUMBER('Test 6 blank'!$B$8:$B$17),'Test 6 blank'!$B$8:$B$17,'Test 6 blank'!$E$4)&lt;=A75)*(IF(ISNUMBER('Test 6 blank'!$C$8:$C$17),'Test 6 blank'!$C$8:$C$17,'Test 6 blank'!$F$4)&gt;=A75))&gt;0,1,0))</f>
        <v/>
      </c>
      <c r="C75">
        <f>IF(B75=0,0,IF(SUMPRODUCT((ISNUMBER('Test 6 blank'!$B$8:$B$17)+ISNUMBER('Test 6 blank'!$C$8:$C$17)&gt;0)*(ISNUMBER('Test 6 blank'!$B$8:$B$17)*('Test 6 blank'!$B$8:$B$17=A75)+ISNUMBER('Test 6 blank'!$C$8:$C$17)*('Test 6 blank'!$C$8:$C$17=A75)&gt;0))&gt;0,0,1))</f>
        <v/>
      </c>
      <c r="D75">
        <f>SUM(B$2:B75)</f>
        <v/>
      </c>
      <c r="E75">
        <f>SUM(C$2:C75)</f>
        <v/>
      </c>
    </row>
    <row r="76">
      <c r="A76" s="9">
        <f>IF(ISNUMBER('Test 6 blank'!$E$4),IF('Test 6 blank'!$E$4+74&lt;='Test 6 blank'!$F$4,'Test 6 blank'!$E$4+74,""),"")</f>
        <v/>
      </c>
      <c r="B76">
        <f>IF(A76="",0,IF(SUMPRODUCT((ISNUMBER('Test 6 blank'!$B$8:$B$17)+ISNUMBER('Test 6 blank'!$C$8:$C$17)&gt;0)*(IF(ISNUMBER('Test 6 blank'!$B$8:$B$17),'Test 6 blank'!$B$8:$B$17,'Test 6 blank'!$E$4)&lt;=A76)*(IF(ISNUMBER('Test 6 blank'!$C$8:$C$17),'Test 6 blank'!$C$8:$C$17,'Test 6 blank'!$F$4)&gt;=A76))&gt;0,1,0))</f>
        <v/>
      </c>
      <c r="C76">
        <f>IF(B76=0,0,IF(SUMPRODUCT((ISNUMBER('Test 6 blank'!$B$8:$B$17)+ISNUMBER('Test 6 blank'!$C$8:$C$17)&gt;0)*(ISNUMBER('Test 6 blank'!$B$8:$B$17)*('Test 6 blank'!$B$8:$B$17=A76)+ISNUMBER('Test 6 blank'!$C$8:$C$17)*('Test 6 blank'!$C$8:$C$17=A76)&gt;0))&gt;0,0,1))</f>
        <v/>
      </c>
      <c r="D76">
        <f>SUM(B$2:B76)</f>
        <v/>
      </c>
      <c r="E76">
        <f>SUM(C$2:C76)</f>
        <v/>
      </c>
    </row>
    <row r="77">
      <c r="A77" s="9">
        <f>IF(ISNUMBER('Test 6 blank'!$E$4),IF('Test 6 blank'!$E$4+75&lt;='Test 6 blank'!$F$4,'Test 6 blank'!$E$4+75,""),"")</f>
        <v/>
      </c>
      <c r="B77">
        <f>IF(A77="",0,IF(SUMPRODUCT((ISNUMBER('Test 6 blank'!$B$8:$B$17)+ISNUMBER('Test 6 blank'!$C$8:$C$17)&gt;0)*(IF(ISNUMBER('Test 6 blank'!$B$8:$B$17),'Test 6 blank'!$B$8:$B$17,'Test 6 blank'!$E$4)&lt;=A77)*(IF(ISNUMBER('Test 6 blank'!$C$8:$C$17),'Test 6 blank'!$C$8:$C$17,'Test 6 blank'!$F$4)&gt;=A77))&gt;0,1,0))</f>
        <v/>
      </c>
      <c r="C77">
        <f>IF(B77=0,0,IF(SUMPRODUCT((ISNUMBER('Test 6 blank'!$B$8:$B$17)+ISNUMBER('Test 6 blank'!$C$8:$C$17)&gt;0)*(ISNUMBER('Test 6 blank'!$B$8:$B$17)*('Test 6 blank'!$B$8:$B$17=A77)+ISNUMBER('Test 6 blank'!$C$8:$C$17)*('Test 6 blank'!$C$8:$C$17=A77)&gt;0))&gt;0,0,1))</f>
        <v/>
      </c>
      <c r="D77">
        <f>SUM(B$2:B77)</f>
        <v/>
      </c>
      <c r="E77">
        <f>SUM(C$2:C77)</f>
        <v/>
      </c>
    </row>
    <row r="78">
      <c r="A78" s="9">
        <f>IF(ISNUMBER('Test 6 blank'!$E$4),IF('Test 6 blank'!$E$4+76&lt;='Test 6 blank'!$F$4,'Test 6 blank'!$E$4+76,""),"")</f>
        <v/>
      </c>
      <c r="B78">
        <f>IF(A78="",0,IF(SUMPRODUCT((ISNUMBER('Test 6 blank'!$B$8:$B$17)+ISNUMBER('Test 6 blank'!$C$8:$C$17)&gt;0)*(IF(ISNUMBER('Test 6 blank'!$B$8:$B$17),'Test 6 blank'!$B$8:$B$17,'Test 6 blank'!$E$4)&lt;=A78)*(IF(ISNUMBER('Test 6 blank'!$C$8:$C$17),'Test 6 blank'!$C$8:$C$17,'Test 6 blank'!$F$4)&gt;=A78))&gt;0,1,0))</f>
        <v/>
      </c>
      <c r="C78">
        <f>IF(B78=0,0,IF(SUMPRODUCT((ISNUMBER('Test 6 blank'!$B$8:$B$17)+ISNUMBER('Test 6 blank'!$C$8:$C$17)&gt;0)*(ISNUMBER('Test 6 blank'!$B$8:$B$17)*('Test 6 blank'!$B$8:$B$17=A78)+ISNUMBER('Test 6 blank'!$C$8:$C$17)*('Test 6 blank'!$C$8:$C$17=A78)&gt;0))&gt;0,0,1))</f>
        <v/>
      </c>
      <c r="D78">
        <f>SUM(B$2:B78)</f>
        <v/>
      </c>
      <c r="E78">
        <f>SUM(C$2:C78)</f>
        <v/>
      </c>
    </row>
    <row r="79">
      <c r="A79" s="9">
        <f>IF(ISNUMBER('Test 6 blank'!$E$4),IF('Test 6 blank'!$E$4+77&lt;='Test 6 blank'!$F$4,'Test 6 blank'!$E$4+77,""),"")</f>
        <v/>
      </c>
      <c r="B79">
        <f>IF(A79="",0,IF(SUMPRODUCT((ISNUMBER('Test 6 blank'!$B$8:$B$17)+ISNUMBER('Test 6 blank'!$C$8:$C$17)&gt;0)*(IF(ISNUMBER('Test 6 blank'!$B$8:$B$17),'Test 6 blank'!$B$8:$B$17,'Test 6 blank'!$E$4)&lt;=A79)*(IF(ISNUMBER('Test 6 blank'!$C$8:$C$17),'Test 6 blank'!$C$8:$C$17,'Test 6 blank'!$F$4)&gt;=A79))&gt;0,1,0))</f>
        <v/>
      </c>
      <c r="C79">
        <f>IF(B79=0,0,IF(SUMPRODUCT((ISNUMBER('Test 6 blank'!$B$8:$B$17)+ISNUMBER('Test 6 blank'!$C$8:$C$17)&gt;0)*(ISNUMBER('Test 6 blank'!$B$8:$B$17)*('Test 6 blank'!$B$8:$B$17=A79)+ISNUMBER('Test 6 blank'!$C$8:$C$17)*('Test 6 blank'!$C$8:$C$17=A79)&gt;0))&gt;0,0,1))</f>
        <v/>
      </c>
      <c r="D79">
        <f>SUM(B$2:B79)</f>
        <v/>
      </c>
      <c r="E79">
        <f>SUM(C$2:C79)</f>
        <v/>
      </c>
    </row>
    <row r="80">
      <c r="A80" s="9">
        <f>IF(ISNUMBER('Test 6 blank'!$E$4),IF('Test 6 blank'!$E$4+78&lt;='Test 6 blank'!$F$4,'Test 6 blank'!$E$4+78,""),"")</f>
        <v/>
      </c>
      <c r="B80">
        <f>IF(A80="",0,IF(SUMPRODUCT((ISNUMBER('Test 6 blank'!$B$8:$B$17)+ISNUMBER('Test 6 blank'!$C$8:$C$17)&gt;0)*(IF(ISNUMBER('Test 6 blank'!$B$8:$B$17),'Test 6 blank'!$B$8:$B$17,'Test 6 blank'!$E$4)&lt;=A80)*(IF(ISNUMBER('Test 6 blank'!$C$8:$C$17),'Test 6 blank'!$C$8:$C$17,'Test 6 blank'!$F$4)&gt;=A80))&gt;0,1,0))</f>
        <v/>
      </c>
      <c r="C80">
        <f>IF(B80=0,0,IF(SUMPRODUCT((ISNUMBER('Test 6 blank'!$B$8:$B$17)+ISNUMBER('Test 6 blank'!$C$8:$C$17)&gt;0)*(ISNUMBER('Test 6 blank'!$B$8:$B$17)*('Test 6 blank'!$B$8:$B$17=A80)+ISNUMBER('Test 6 blank'!$C$8:$C$17)*('Test 6 blank'!$C$8:$C$17=A80)&gt;0))&gt;0,0,1))</f>
        <v/>
      </c>
      <c r="D80">
        <f>SUM(B$2:B80)</f>
        <v/>
      </c>
      <c r="E80">
        <f>SUM(C$2:C80)</f>
        <v/>
      </c>
    </row>
    <row r="81">
      <c r="A81" s="9">
        <f>IF(ISNUMBER('Test 6 blank'!$E$4),IF('Test 6 blank'!$E$4+79&lt;='Test 6 blank'!$F$4,'Test 6 blank'!$E$4+79,""),"")</f>
        <v/>
      </c>
      <c r="B81">
        <f>IF(A81="",0,IF(SUMPRODUCT((ISNUMBER('Test 6 blank'!$B$8:$B$17)+ISNUMBER('Test 6 blank'!$C$8:$C$17)&gt;0)*(IF(ISNUMBER('Test 6 blank'!$B$8:$B$17),'Test 6 blank'!$B$8:$B$17,'Test 6 blank'!$E$4)&lt;=A81)*(IF(ISNUMBER('Test 6 blank'!$C$8:$C$17),'Test 6 blank'!$C$8:$C$17,'Test 6 blank'!$F$4)&gt;=A81))&gt;0,1,0))</f>
        <v/>
      </c>
      <c r="C81">
        <f>IF(B81=0,0,IF(SUMPRODUCT((ISNUMBER('Test 6 blank'!$B$8:$B$17)+ISNUMBER('Test 6 blank'!$C$8:$C$17)&gt;0)*(ISNUMBER('Test 6 blank'!$B$8:$B$17)*('Test 6 blank'!$B$8:$B$17=A81)+ISNUMBER('Test 6 blank'!$C$8:$C$17)*('Test 6 blank'!$C$8:$C$17=A81)&gt;0))&gt;0,0,1))</f>
        <v/>
      </c>
      <c r="D81">
        <f>SUM(B$2:B81)</f>
        <v/>
      </c>
      <c r="E81">
        <f>SUM(C$2:C81)</f>
        <v/>
      </c>
    </row>
    <row r="82">
      <c r="A82" s="9">
        <f>IF(ISNUMBER('Test 6 blank'!$E$4),IF('Test 6 blank'!$E$4+80&lt;='Test 6 blank'!$F$4,'Test 6 blank'!$E$4+80,""),"")</f>
        <v/>
      </c>
      <c r="B82">
        <f>IF(A82="",0,IF(SUMPRODUCT((ISNUMBER('Test 6 blank'!$B$8:$B$17)+ISNUMBER('Test 6 blank'!$C$8:$C$17)&gt;0)*(IF(ISNUMBER('Test 6 blank'!$B$8:$B$17),'Test 6 blank'!$B$8:$B$17,'Test 6 blank'!$E$4)&lt;=A82)*(IF(ISNUMBER('Test 6 blank'!$C$8:$C$17),'Test 6 blank'!$C$8:$C$17,'Test 6 blank'!$F$4)&gt;=A82))&gt;0,1,0))</f>
        <v/>
      </c>
      <c r="C82">
        <f>IF(B82=0,0,IF(SUMPRODUCT((ISNUMBER('Test 6 blank'!$B$8:$B$17)+ISNUMBER('Test 6 blank'!$C$8:$C$17)&gt;0)*(ISNUMBER('Test 6 blank'!$B$8:$B$17)*('Test 6 blank'!$B$8:$B$17=A82)+ISNUMBER('Test 6 blank'!$C$8:$C$17)*('Test 6 blank'!$C$8:$C$17=A82)&gt;0))&gt;0,0,1))</f>
        <v/>
      </c>
      <c r="D82">
        <f>SUM(B$2:B82)</f>
        <v/>
      </c>
      <c r="E82">
        <f>SUM(C$2:C82)</f>
        <v/>
      </c>
    </row>
    <row r="83">
      <c r="A83" s="9">
        <f>IF(ISNUMBER('Test 6 blank'!$E$4),IF('Test 6 blank'!$E$4+81&lt;='Test 6 blank'!$F$4,'Test 6 blank'!$E$4+81,""),"")</f>
        <v/>
      </c>
      <c r="B83">
        <f>IF(A83="",0,IF(SUMPRODUCT((ISNUMBER('Test 6 blank'!$B$8:$B$17)+ISNUMBER('Test 6 blank'!$C$8:$C$17)&gt;0)*(IF(ISNUMBER('Test 6 blank'!$B$8:$B$17),'Test 6 blank'!$B$8:$B$17,'Test 6 blank'!$E$4)&lt;=A83)*(IF(ISNUMBER('Test 6 blank'!$C$8:$C$17),'Test 6 blank'!$C$8:$C$17,'Test 6 blank'!$F$4)&gt;=A83))&gt;0,1,0))</f>
        <v/>
      </c>
      <c r="C83">
        <f>IF(B83=0,0,IF(SUMPRODUCT((ISNUMBER('Test 6 blank'!$B$8:$B$17)+ISNUMBER('Test 6 blank'!$C$8:$C$17)&gt;0)*(ISNUMBER('Test 6 blank'!$B$8:$B$17)*('Test 6 blank'!$B$8:$B$17=A83)+ISNUMBER('Test 6 blank'!$C$8:$C$17)*('Test 6 blank'!$C$8:$C$17=A83)&gt;0))&gt;0,0,1))</f>
        <v/>
      </c>
      <c r="D83">
        <f>SUM(B$2:B83)</f>
        <v/>
      </c>
      <c r="E83">
        <f>SUM(C$2:C83)</f>
        <v/>
      </c>
    </row>
    <row r="84">
      <c r="A84" s="9">
        <f>IF(ISNUMBER('Test 6 blank'!$E$4),IF('Test 6 blank'!$E$4+82&lt;='Test 6 blank'!$F$4,'Test 6 blank'!$E$4+82,""),"")</f>
        <v/>
      </c>
      <c r="B84">
        <f>IF(A84="",0,IF(SUMPRODUCT((ISNUMBER('Test 6 blank'!$B$8:$B$17)+ISNUMBER('Test 6 blank'!$C$8:$C$17)&gt;0)*(IF(ISNUMBER('Test 6 blank'!$B$8:$B$17),'Test 6 blank'!$B$8:$B$17,'Test 6 blank'!$E$4)&lt;=A84)*(IF(ISNUMBER('Test 6 blank'!$C$8:$C$17),'Test 6 blank'!$C$8:$C$17,'Test 6 blank'!$F$4)&gt;=A84))&gt;0,1,0))</f>
        <v/>
      </c>
      <c r="C84">
        <f>IF(B84=0,0,IF(SUMPRODUCT((ISNUMBER('Test 6 blank'!$B$8:$B$17)+ISNUMBER('Test 6 blank'!$C$8:$C$17)&gt;0)*(ISNUMBER('Test 6 blank'!$B$8:$B$17)*('Test 6 blank'!$B$8:$B$17=A84)+ISNUMBER('Test 6 blank'!$C$8:$C$17)*('Test 6 blank'!$C$8:$C$17=A84)&gt;0))&gt;0,0,1))</f>
        <v/>
      </c>
      <c r="D84">
        <f>SUM(B$2:B84)</f>
        <v/>
      </c>
      <c r="E84">
        <f>SUM(C$2:C84)</f>
        <v/>
      </c>
    </row>
    <row r="85">
      <c r="A85" s="9">
        <f>IF(ISNUMBER('Test 6 blank'!$E$4),IF('Test 6 blank'!$E$4+83&lt;='Test 6 blank'!$F$4,'Test 6 blank'!$E$4+83,""),"")</f>
        <v/>
      </c>
      <c r="B85">
        <f>IF(A85="",0,IF(SUMPRODUCT((ISNUMBER('Test 6 blank'!$B$8:$B$17)+ISNUMBER('Test 6 blank'!$C$8:$C$17)&gt;0)*(IF(ISNUMBER('Test 6 blank'!$B$8:$B$17),'Test 6 blank'!$B$8:$B$17,'Test 6 blank'!$E$4)&lt;=A85)*(IF(ISNUMBER('Test 6 blank'!$C$8:$C$17),'Test 6 blank'!$C$8:$C$17,'Test 6 blank'!$F$4)&gt;=A85))&gt;0,1,0))</f>
        <v/>
      </c>
      <c r="C85">
        <f>IF(B85=0,0,IF(SUMPRODUCT((ISNUMBER('Test 6 blank'!$B$8:$B$17)+ISNUMBER('Test 6 blank'!$C$8:$C$17)&gt;0)*(ISNUMBER('Test 6 blank'!$B$8:$B$17)*('Test 6 blank'!$B$8:$B$17=A85)+ISNUMBER('Test 6 blank'!$C$8:$C$17)*('Test 6 blank'!$C$8:$C$17=A85)&gt;0))&gt;0,0,1))</f>
        <v/>
      </c>
      <c r="D85">
        <f>SUM(B$2:B85)</f>
        <v/>
      </c>
      <c r="E85">
        <f>SUM(C$2:C85)</f>
        <v/>
      </c>
    </row>
    <row r="86">
      <c r="A86" s="9">
        <f>IF(ISNUMBER('Test 6 blank'!$E$4),IF('Test 6 blank'!$E$4+84&lt;='Test 6 blank'!$F$4,'Test 6 blank'!$E$4+84,""),"")</f>
        <v/>
      </c>
      <c r="B86">
        <f>IF(A86="",0,IF(SUMPRODUCT((ISNUMBER('Test 6 blank'!$B$8:$B$17)+ISNUMBER('Test 6 blank'!$C$8:$C$17)&gt;0)*(IF(ISNUMBER('Test 6 blank'!$B$8:$B$17),'Test 6 blank'!$B$8:$B$17,'Test 6 blank'!$E$4)&lt;=A86)*(IF(ISNUMBER('Test 6 blank'!$C$8:$C$17),'Test 6 blank'!$C$8:$C$17,'Test 6 blank'!$F$4)&gt;=A86))&gt;0,1,0))</f>
        <v/>
      </c>
      <c r="C86">
        <f>IF(B86=0,0,IF(SUMPRODUCT((ISNUMBER('Test 6 blank'!$B$8:$B$17)+ISNUMBER('Test 6 blank'!$C$8:$C$17)&gt;0)*(ISNUMBER('Test 6 blank'!$B$8:$B$17)*('Test 6 blank'!$B$8:$B$17=A86)+ISNUMBER('Test 6 blank'!$C$8:$C$17)*('Test 6 blank'!$C$8:$C$17=A86)&gt;0))&gt;0,0,1))</f>
        <v/>
      </c>
      <c r="D86">
        <f>SUM(B$2:B86)</f>
        <v/>
      </c>
      <c r="E86">
        <f>SUM(C$2:C86)</f>
        <v/>
      </c>
    </row>
    <row r="87">
      <c r="A87" s="9">
        <f>IF(ISNUMBER('Test 6 blank'!$E$4),IF('Test 6 blank'!$E$4+85&lt;='Test 6 blank'!$F$4,'Test 6 blank'!$E$4+85,""),"")</f>
        <v/>
      </c>
      <c r="B87">
        <f>IF(A87="",0,IF(SUMPRODUCT((ISNUMBER('Test 6 blank'!$B$8:$B$17)+ISNUMBER('Test 6 blank'!$C$8:$C$17)&gt;0)*(IF(ISNUMBER('Test 6 blank'!$B$8:$B$17),'Test 6 blank'!$B$8:$B$17,'Test 6 blank'!$E$4)&lt;=A87)*(IF(ISNUMBER('Test 6 blank'!$C$8:$C$17),'Test 6 blank'!$C$8:$C$17,'Test 6 blank'!$F$4)&gt;=A87))&gt;0,1,0))</f>
        <v/>
      </c>
      <c r="C87">
        <f>IF(B87=0,0,IF(SUMPRODUCT((ISNUMBER('Test 6 blank'!$B$8:$B$17)+ISNUMBER('Test 6 blank'!$C$8:$C$17)&gt;0)*(ISNUMBER('Test 6 blank'!$B$8:$B$17)*('Test 6 blank'!$B$8:$B$17=A87)+ISNUMBER('Test 6 blank'!$C$8:$C$17)*('Test 6 blank'!$C$8:$C$17=A87)&gt;0))&gt;0,0,1))</f>
        <v/>
      </c>
      <c r="D87">
        <f>SUM(B$2:B87)</f>
        <v/>
      </c>
      <c r="E87">
        <f>SUM(C$2:C87)</f>
        <v/>
      </c>
    </row>
    <row r="88">
      <c r="A88" s="9">
        <f>IF(ISNUMBER('Test 6 blank'!$E$4),IF('Test 6 blank'!$E$4+86&lt;='Test 6 blank'!$F$4,'Test 6 blank'!$E$4+86,""),"")</f>
        <v/>
      </c>
      <c r="B88">
        <f>IF(A88="",0,IF(SUMPRODUCT((ISNUMBER('Test 6 blank'!$B$8:$B$17)+ISNUMBER('Test 6 blank'!$C$8:$C$17)&gt;0)*(IF(ISNUMBER('Test 6 blank'!$B$8:$B$17),'Test 6 blank'!$B$8:$B$17,'Test 6 blank'!$E$4)&lt;=A88)*(IF(ISNUMBER('Test 6 blank'!$C$8:$C$17),'Test 6 blank'!$C$8:$C$17,'Test 6 blank'!$F$4)&gt;=A88))&gt;0,1,0))</f>
        <v/>
      </c>
      <c r="C88">
        <f>IF(B88=0,0,IF(SUMPRODUCT((ISNUMBER('Test 6 blank'!$B$8:$B$17)+ISNUMBER('Test 6 blank'!$C$8:$C$17)&gt;0)*(ISNUMBER('Test 6 blank'!$B$8:$B$17)*('Test 6 blank'!$B$8:$B$17=A88)+ISNUMBER('Test 6 blank'!$C$8:$C$17)*('Test 6 blank'!$C$8:$C$17=A88)&gt;0))&gt;0,0,1))</f>
        <v/>
      </c>
      <c r="D88">
        <f>SUM(B$2:B88)</f>
        <v/>
      </c>
      <c r="E88">
        <f>SUM(C$2:C88)</f>
        <v/>
      </c>
    </row>
    <row r="89">
      <c r="A89" s="9">
        <f>IF(ISNUMBER('Test 6 blank'!$E$4),IF('Test 6 blank'!$E$4+87&lt;='Test 6 blank'!$F$4,'Test 6 blank'!$E$4+87,""),"")</f>
        <v/>
      </c>
      <c r="B89">
        <f>IF(A89="",0,IF(SUMPRODUCT((ISNUMBER('Test 6 blank'!$B$8:$B$17)+ISNUMBER('Test 6 blank'!$C$8:$C$17)&gt;0)*(IF(ISNUMBER('Test 6 blank'!$B$8:$B$17),'Test 6 blank'!$B$8:$B$17,'Test 6 blank'!$E$4)&lt;=A89)*(IF(ISNUMBER('Test 6 blank'!$C$8:$C$17),'Test 6 blank'!$C$8:$C$17,'Test 6 blank'!$F$4)&gt;=A89))&gt;0,1,0))</f>
        <v/>
      </c>
      <c r="C89">
        <f>IF(B89=0,0,IF(SUMPRODUCT((ISNUMBER('Test 6 blank'!$B$8:$B$17)+ISNUMBER('Test 6 blank'!$C$8:$C$17)&gt;0)*(ISNUMBER('Test 6 blank'!$B$8:$B$17)*('Test 6 blank'!$B$8:$B$17=A89)+ISNUMBER('Test 6 blank'!$C$8:$C$17)*('Test 6 blank'!$C$8:$C$17=A89)&gt;0))&gt;0,0,1))</f>
        <v/>
      </c>
      <c r="D89">
        <f>SUM(B$2:B89)</f>
        <v/>
      </c>
      <c r="E89">
        <f>SUM(C$2:C89)</f>
        <v/>
      </c>
    </row>
    <row r="90">
      <c r="A90" s="9">
        <f>IF(ISNUMBER('Test 6 blank'!$E$4),IF('Test 6 blank'!$E$4+88&lt;='Test 6 blank'!$F$4,'Test 6 blank'!$E$4+88,""),"")</f>
        <v/>
      </c>
      <c r="B90">
        <f>IF(A90="",0,IF(SUMPRODUCT((ISNUMBER('Test 6 blank'!$B$8:$B$17)+ISNUMBER('Test 6 blank'!$C$8:$C$17)&gt;0)*(IF(ISNUMBER('Test 6 blank'!$B$8:$B$17),'Test 6 blank'!$B$8:$B$17,'Test 6 blank'!$E$4)&lt;=A90)*(IF(ISNUMBER('Test 6 blank'!$C$8:$C$17),'Test 6 blank'!$C$8:$C$17,'Test 6 blank'!$F$4)&gt;=A90))&gt;0,1,0))</f>
        <v/>
      </c>
      <c r="C90">
        <f>IF(B90=0,0,IF(SUMPRODUCT((ISNUMBER('Test 6 blank'!$B$8:$B$17)+ISNUMBER('Test 6 blank'!$C$8:$C$17)&gt;0)*(ISNUMBER('Test 6 blank'!$B$8:$B$17)*('Test 6 blank'!$B$8:$B$17=A90)+ISNUMBER('Test 6 blank'!$C$8:$C$17)*('Test 6 blank'!$C$8:$C$17=A90)&gt;0))&gt;0,0,1))</f>
        <v/>
      </c>
      <c r="D90">
        <f>SUM(B$2:B90)</f>
        <v/>
      </c>
      <c r="E90">
        <f>SUM(C$2:C90)</f>
        <v/>
      </c>
    </row>
    <row r="91">
      <c r="A91" s="9">
        <f>IF(ISNUMBER('Test 6 blank'!$E$4),IF('Test 6 blank'!$E$4+89&lt;='Test 6 blank'!$F$4,'Test 6 blank'!$E$4+89,""),"")</f>
        <v/>
      </c>
      <c r="B91">
        <f>IF(A91="",0,IF(SUMPRODUCT((ISNUMBER('Test 6 blank'!$B$8:$B$17)+ISNUMBER('Test 6 blank'!$C$8:$C$17)&gt;0)*(IF(ISNUMBER('Test 6 blank'!$B$8:$B$17),'Test 6 blank'!$B$8:$B$17,'Test 6 blank'!$E$4)&lt;=A91)*(IF(ISNUMBER('Test 6 blank'!$C$8:$C$17),'Test 6 blank'!$C$8:$C$17,'Test 6 blank'!$F$4)&gt;=A91))&gt;0,1,0))</f>
        <v/>
      </c>
      <c r="C91">
        <f>IF(B91=0,0,IF(SUMPRODUCT((ISNUMBER('Test 6 blank'!$B$8:$B$17)+ISNUMBER('Test 6 blank'!$C$8:$C$17)&gt;0)*(ISNUMBER('Test 6 blank'!$B$8:$B$17)*('Test 6 blank'!$B$8:$B$17=A91)+ISNUMBER('Test 6 blank'!$C$8:$C$17)*('Test 6 blank'!$C$8:$C$17=A91)&gt;0))&gt;0,0,1))</f>
        <v/>
      </c>
      <c r="D91">
        <f>SUM(B$2:B91)</f>
        <v/>
      </c>
      <c r="E91">
        <f>SUM(C$2:C91)</f>
        <v/>
      </c>
    </row>
    <row r="92">
      <c r="A92" s="9">
        <f>IF(ISNUMBER('Test 6 blank'!$E$4),IF('Test 6 blank'!$E$4+90&lt;='Test 6 blank'!$F$4,'Test 6 blank'!$E$4+90,""),"")</f>
        <v/>
      </c>
      <c r="B92">
        <f>IF(A92="",0,IF(SUMPRODUCT((ISNUMBER('Test 6 blank'!$B$8:$B$17)+ISNUMBER('Test 6 blank'!$C$8:$C$17)&gt;0)*(IF(ISNUMBER('Test 6 blank'!$B$8:$B$17),'Test 6 blank'!$B$8:$B$17,'Test 6 blank'!$E$4)&lt;=A92)*(IF(ISNUMBER('Test 6 blank'!$C$8:$C$17),'Test 6 blank'!$C$8:$C$17,'Test 6 blank'!$F$4)&gt;=A92))&gt;0,1,0))</f>
        <v/>
      </c>
      <c r="C92">
        <f>IF(B92=0,0,IF(SUMPRODUCT((ISNUMBER('Test 6 blank'!$B$8:$B$17)+ISNUMBER('Test 6 blank'!$C$8:$C$17)&gt;0)*(ISNUMBER('Test 6 blank'!$B$8:$B$17)*('Test 6 blank'!$B$8:$B$17=A92)+ISNUMBER('Test 6 blank'!$C$8:$C$17)*('Test 6 blank'!$C$8:$C$17=A92)&gt;0))&gt;0,0,1))</f>
        <v/>
      </c>
      <c r="D92">
        <f>SUM(B$2:B92)</f>
        <v/>
      </c>
      <c r="E92">
        <f>SUM(C$2:C92)</f>
        <v/>
      </c>
    </row>
    <row r="93">
      <c r="A93" s="9">
        <f>IF(ISNUMBER('Test 6 blank'!$E$4),IF('Test 6 blank'!$E$4+91&lt;='Test 6 blank'!$F$4,'Test 6 blank'!$E$4+91,""),"")</f>
        <v/>
      </c>
      <c r="B93">
        <f>IF(A93="",0,IF(SUMPRODUCT((ISNUMBER('Test 6 blank'!$B$8:$B$17)+ISNUMBER('Test 6 blank'!$C$8:$C$17)&gt;0)*(IF(ISNUMBER('Test 6 blank'!$B$8:$B$17),'Test 6 blank'!$B$8:$B$17,'Test 6 blank'!$E$4)&lt;=A93)*(IF(ISNUMBER('Test 6 blank'!$C$8:$C$17),'Test 6 blank'!$C$8:$C$17,'Test 6 blank'!$F$4)&gt;=A93))&gt;0,1,0))</f>
        <v/>
      </c>
      <c r="C93">
        <f>IF(B93=0,0,IF(SUMPRODUCT((ISNUMBER('Test 6 blank'!$B$8:$B$17)+ISNUMBER('Test 6 blank'!$C$8:$C$17)&gt;0)*(ISNUMBER('Test 6 blank'!$B$8:$B$17)*('Test 6 blank'!$B$8:$B$17=A93)+ISNUMBER('Test 6 blank'!$C$8:$C$17)*('Test 6 blank'!$C$8:$C$17=A93)&gt;0))&gt;0,0,1))</f>
        <v/>
      </c>
      <c r="D93">
        <f>SUM(B$2:B93)</f>
        <v/>
      </c>
      <c r="E93">
        <f>SUM(C$2:C93)</f>
        <v/>
      </c>
    </row>
    <row r="94">
      <c r="A94" s="9">
        <f>IF(ISNUMBER('Test 6 blank'!$E$4),IF('Test 6 blank'!$E$4+92&lt;='Test 6 blank'!$F$4,'Test 6 blank'!$E$4+92,""),"")</f>
        <v/>
      </c>
      <c r="B94">
        <f>IF(A94="",0,IF(SUMPRODUCT((ISNUMBER('Test 6 blank'!$B$8:$B$17)+ISNUMBER('Test 6 blank'!$C$8:$C$17)&gt;0)*(IF(ISNUMBER('Test 6 blank'!$B$8:$B$17),'Test 6 blank'!$B$8:$B$17,'Test 6 blank'!$E$4)&lt;=A94)*(IF(ISNUMBER('Test 6 blank'!$C$8:$C$17),'Test 6 blank'!$C$8:$C$17,'Test 6 blank'!$F$4)&gt;=A94))&gt;0,1,0))</f>
        <v/>
      </c>
      <c r="C94">
        <f>IF(B94=0,0,IF(SUMPRODUCT((ISNUMBER('Test 6 blank'!$B$8:$B$17)+ISNUMBER('Test 6 blank'!$C$8:$C$17)&gt;0)*(ISNUMBER('Test 6 blank'!$B$8:$B$17)*('Test 6 blank'!$B$8:$B$17=A94)+ISNUMBER('Test 6 blank'!$C$8:$C$17)*('Test 6 blank'!$C$8:$C$17=A94)&gt;0))&gt;0,0,1))</f>
        <v/>
      </c>
      <c r="D94">
        <f>SUM(B$2:B94)</f>
        <v/>
      </c>
      <c r="E94">
        <f>SUM(C$2:C94)</f>
        <v/>
      </c>
    </row>
    <row r="95">
      <c r="A95" s="9">
        <f>IF(ISNUMBER('Test 6 blank'!$E$4),IF('Test 6 blank'!$E$4+93&lt;='Test 6 blank'!$F$4,'Test 6 blank'!$E$4+93,""),"")</f>
        <v/>
      </c>
      <c r="B95">
        <f>IF(A95="",0,IF(SUMPRODUCT((ISNUMBER('Test 6 blank'!$B$8:$B$17)+ISNUMBER('Test 6 blank'!$C$8:$C$17)&gt;0)*(IF(ISNUMBER('Test 6 blank'!$B$8:$B$17),'Test 6 blank'!$B$8:$B$17,'Test 6 blank'!$E$4)&lt;=A95)*(IF(ISNUMBER('Test 6 blank'!$C$8:$C$17),'Test 6 blank'!$C$8:$C$17,'Test 6 blank'!$F$4)&gt;=A95))&gt;0,1,0))</f>
        <v/>
      </c>
      <c r="C95">
        <f>IF(B95=0,0,IF(SUMPRODUCT((ISNUMBER('Test 6 blank'!$B$8:$B$17)+ISNUMBER('Test 6 blank'!$C$8:$C$17)&gt;0)*(ISNUMBER('Test 6 blank'!$B$8:$B$17)*('Test 6 blank'!$B$8:$B$17=A95)+ISNUMBER('Test 6 blank'!$C$8:$C$17)*('Test 6 blank'!$C$8:$C$17=A95)&gt;0))&gt;0,0,1))</f>
        <v/>
      </c>
      <c r="D95">
        <f>SUM(B$2:B95)</f>
        <v/>
      </c>
      <c r="E95">
        <f>SUM(C$2:C95)</f>
        <v/>
      </c>
    </row>
    <row r="96">
      <c r="A96" s="9">
        <f>IF(ISNUMBER('Test 6 blank'!$E$4),IF('Test 6 blank'!$E$4+94&lt;='Test 6 blank'!$F$4,'Test 6 blank'!$E$4+94,""),"")</f>
        <v/>
      </c>
      <c r="B96">
        <f>IF(A96="",0,IF(SUMPRODUCT((ISNUMBER('Test 6 blank'!$B$8:$B$17)+ISNUMBER('Test 6 blank'!$C$8:$C$17)&gt;0)*(IF(ISNUMBER('Test 6 blank'!$B$8:$B$17),'Test 6 blank'!$B$8:$B$17,'Test 6 blank'!$E$4)&lt;=A96)*(IF(ISNUMBER('Test 6 blank'!$C$8:$C$17),'Test 6 blank'!$C$8:$C$17,'Test 6 blank'!$F$4)&gt;=A96))&gt;0,1,0))</f>
        <v/>
      </c>
      <c r="C96">
        <f>IF(B96=0,0,IF(SUMPRODUCT((ISNUMBER('Test 6 blank'!$B$8:$B$17)+ISNUMBER('Test 6 blank'!$C$8:$C$17)&gt;0)*(ISNUMBER('Test 6 blank'!$B$8:$B$17)*('Test 6 blank'!$B$8:$B$17=A96)+ISNUMBER('Test 6 blank'!$C$8:$C$17)*('Test 6 blank'!$C$8:$C$17=A96)&gt;0))&gt;0,0,1))</f>
        <v/>
      </c>
      <c r="D96">
        <f>SUM(B$2:B96)</f>
        <v/>
      </c>
      <c r="E96">
        <f>SUM(C$2:C96)</f>
        <v/>
      </c>
    </row>
    <row r="97">
      <c r="A97" s="9">
        <f>IF(ISNUMBER('Test 6 blank'!$E$4),IF('Test 6 blank'!$E$4+95&lt;='Test 6 blank'!$F$4,'Test 6 blank'!$E$4+95,""),"")</f>
        <v/>
      </c>
      <c r="B97">
        <f>IF(A97="",0,IF(SUMPRODUCT((ISNUMBER('Test 6 blank'!$B$8:$B$17)+ISNUMBER('Test 6 blank'!$C$8:$C$17)&gt;0)*(IF(ISNUMBER('Test 6 blank'!$B$8:$B$17),'Test 6 blank'!$B$8:$B$17,'Test 6 blank'!$E$4)&lt;=A97)*(IF(ISNUMBER('Test 6 blank'!$C$8:$C$17),'Test 6 blank'!$C$8:$C$17,'Test 6 blank'!$F$4)&gt;=A97))&gt;0,1,0))</f>
        <v/>
      </c>
      <c r="C97">
        <f>IF(B97=0,0,IF(SUMPRODUCT((ISNUMBER('Test 6 blank'!$B$8:$B$17)+ISNUMBER('Test 6 blank'!$C$8:$C$17)&gt;0)*(ISNUMBER('Test 6 blank'!$B$8:$B$17)*('Test 6 blank'!$B$8:$B$17=A97)+ISNUMBER('Test 6 blank'!$C$8:$C$17)*('Test 6 blank'!$C$8:$C$17=A97)&gt;0))&gt;0,0,1))</f>
        <v/>
      </c>
      <c r="D97">
        <f>SUM(B$2:B97)</f>
        <v/>
      </c>
      <c r="E97">
        <f>SUM(C$2:C97)</f>
        <v/>
      </c>
    </row>
    <row r="98">
      <c r="A98" s="9">
        <f>IF(ISNUMBER('Test 6 blank'!$E$4),IF('Test 6 blank'!$E$4+96&lt;='Test 6 blank'!$F$4,'Test 6 blank'!$E$4+96,""),"")</f>
        <v/>
      </c>
      <c r="B98">
        <f>IF(A98="",0,IF(SUMPRODUCT((ISNUMBER('Test 6 blank'!$B$8:$B$17)+ISNUMBER('Test 6 blank'!$C$8:$C$17)&gt;0)*(IF(ISNUMBER('Test 6 blank'!$B$8:$B$17),'Test 6 blank'!$B$8:$B$17,'Test 6 blank'!$E$4)&lt;=A98)*(IF(ISNUMBER('Test 6 blank'!$C$8:$C$17),'Test 6 blank'!$C$8:$C$17,'Test 6 blank'!$F$4)&gt;=A98))&gt;0,1,0))</f>
        <v/>
      </c>
      <c r="C98">
        <f>IF(B98=0,0,IF(SUMPRODUCT((ISNUMBER('Test 6 blank'!$B$8:$B$17)+ISNUMBER('Test 6 blank'!$C$8:$C$17)&gt;0)*(ISNUMBER('Test 6 blank'!$B$8:$B$17)*('Test 6 blank'!$B$8:$B$17=A98)+ISNUMBER('Test 6 blank'!$C$8:$C$17)*('Test 6 blank'!$C$8:$C$17=A98)&gt;0))&gt;0,0,1))</f>
        <v/>
      </c>
      <c r="D98">
        <f>SUM(B$2:B98)</f>
        <v/>
      </c>
      <c r="E98">
        <f>SUM(C$2:C98)</f>
        <v/>
      </c>
    </row>
    <row r="99">
      <c r="A99" s="9">
        <f>IF(ISNUMBER('Test 6 blank'!$E$4),IF('Test 6 blank'!$E$4+97&lt;='Test 6 blank'!$F$4,'Test 6 blank'!$E$4+97,""),"")</f>
        <v/>
      </c>
      <c r="B99">
        <f>IF(A99="",0,IF(SUMPRODUCT((ISNUMBER('Test 6 blank'!$B$8:$B$17)+ISNUMBER('Test 6 blank'!$C$8:$C$17)&gt;0)*(IF(ISNUMBER('Test 6 blank'!$B$8:$B$17),'Test 6 blank'!$B$8:$B$17,'Test 6 blank'!$E$4)&lt;=A99)*(IF(ISNUMBER('Test 6 blank'!$C$8:$C$17),'Test 6 blank'!$C$8:$C$17,'Test 6 blank'!$F$4)&gt;=A99))&gt;0,1,0))</f>
        <v/>
      </c>
      <c r="C99">
        <f>IF(B99=0,0,IF(SUMPRODUCT((ISNUMBER('Test 6 blank'!$B$8:$B$17)+ISNUMBER('Test 6 blank'!$C$8:$C$17)&gt;0)*(ISNUMBER('Test 6 blank'!$B$8:$B$17)*('Test 6 blank'!$B$8:$B$17=A99)+ISNUMBER('Test 6 blank'!$C$8:$C$17)*('Test 6 blank'!$C$8:$C$17=A99)&gt;0))&gt;0,0,1))</f>
        <v/>
      </c>
      <c r="D99">
        <f>SUM(B$2:B99)</f>
        <v/>
      </c>
      <c r="E99">
        <f>SUM(C$2:C99)</f>
        <v/>
      </c>
    </row>
    <row r="100">
      <c r="A100" s="9">
        <f>IF(ISNUMBER('Test 6 blank'!$E$4),IF('Test 6 blank'!$E$4+98&lt;='Test 6 blank'!$F$4,'Test 6 blank'!$E$4+98,""),"")</f>
        <v/>
      </c>
      <c r="B100">
        <f>IF(A100="",0,IF(SUMPRODUCT((ISNUMBER('Test 6 blank'!$B$8:$B$17)+ISNUMBER('Test 6 blank'!$C$8:$C$17)&gt;0)*(IF(ISNUMBER('Test 6 blank'!$B$8:$B$17),'Test 6 blank'!$B$8:$B$17,'Test 6 blank'!$E$4)&lt;=A100)*(IF(ISNUMBER('Test 6 blank'!$C$8:$C$17),'Test 6 blank'!$C$8:$C$17,'Test 6 blank'!$F$4)&gt;=A100))&gt;0,1,0))</f>
        <v/>
      </c>
      <c r="C100">
        <f>IF(B100=0,0,IF(SUMPRODUCT((ISNUMBER('Test 6 blank'!$B$8:$B$17)+ISNUMBER('Test 6 blank'!$C$8:$C$17)&gt;0)*(ISNUMBER('Test 6 blank'!$B$8:$B$17)*('Test 6 blank'!$B$8:$B$17=A100)+ISNUMBER('Test 6 blank'!$C$8:$C$17)*('Test 6 blank'!$C$8:$C$17=A100)&gt;0))&gt;0,0,1))</f>
        <v/>
      </c>
      <c r="D100">
        <f>SUM(B$2:B100)</f>
        <v/>
      </c>
      <c r="E100">
        <f>SUM(C$2:C100)</f>
        <v/>
      </c>
    </row>
    <row r="101">
      <c r="A101" s="9">
        <f>IF(ISNUMBER('Test 6 blank'!$E$4),IF('Test 6 blank'!$E$4+99&lt;='Test 6 blank'!$F$4,'Test 6 blank'!$E$4+99,""),"")</f>
        <v/>
      </c>
      <c r="B101">
        <f>IF(A101="",0,IF(SUMPRODUCT((ISNUMBER('Test 6 blank'!$B$8:$B$17)+ISNUMBER('Test 6 blank'!$C$8:$C$17)&gt;0)*(IF(ISNUMBER('Test 6 blank'!$B$8:$B$17),'Test 6 blank'!$B$8:$B$17,'Test 6 blank'!$E$4)&lt;=A101)*(IF(ISNUMBER('Test 6 blank'!$C$8:$C$17),'Test 6 blank'!$C$8:$C$17,'Test 6 blank'!$F$4)&gt;=A101))&gt;0,1,0))</f>
        <v/>
      </c>
      <c r="C101">
        <f>IF(B101=0,0,IF(SUMPRODUCT((ISNUMBER('Test 6 blank'!$B$8:$B$17)+ISNUMBER('Test 6 blank'!$C$8:$C$17)&gt;0)*(ISNUMBER('Test 6 blank'!$B$8:$B$17)*('Test 6 blank'!$B$8:$B$17=A101)+ISNUMBER('Test 6 blank'!$C$8:$C$17)*('Test 6 blank'!$C$8:$C$17=A101)&gt;0))&gt;0,0,1))</f>
        <v/>
      </c>
      <c r="D101">
        <f>SUM(B$2:B101)</f>
        <v/>
      </c>
      <c r="E101">
        <f>SUM(C$2:C101)</f>
        <v/>
      </c>
    </row>
    <row r="102">
      <c r="A102" s="9">
        <f>IF(ISNUMBER('Test 6 blank'!$E$4),IF('Test 6 blank'!$E$4+100&lt;='Test 6 blank'!$F$4,'Test 6 blank'!$E$4+100,""),"")</f>
        <v/>
      </c>
      <c r="B102">
        <f>IF(A102="",0,IF(SUMPRODUCT((ISNUMBER('Test 6 blank'!$B$8:$B$17)+ISNUMBER('Test 6 blank'!$C$8:$C$17)&gt;0)*(IF(ISNUMBER('Test 6 blank'!$B$8:$B$17),'Test 6 blank'!$B$8:$B$17,'Test 6 blank'!$E$4)&lt;=A102)*(IF(ISNUMBER('Test 6 blank'!$C$8:$C$17),'Test 6 blank'!$C$8:$C$17,'Test 6 blank'!$F$4)&gt;=A102))&gt;0,1,0))</f>
        <v/>
      </c>
      <c r="C102">
        <f>IF(B102=0,0,IF(SUMPRODUCT((ISNUMBER('Test 6 blank'!$B$8:$B$17)+ISNUMBER('Test 6 blank'!$C$8:$C$17)&gt;0)*(ISNUMBER('Test 6 blank'!$B$8:$B$17)*('Test 6 blank'!$B$8:$B$17=A102)+ISNUMBER('Test 6 blank'!$C$8:$C$17)*('Test 6 blank'!$C$8:$C$17=A102)&gt;0))&gt;0,0,1))</f>
        <v/>
      </c>
      <c r="D102">
        <f>SUM(B$2:B102)</f>
        <v/>
      </c>
      <c r="E102">
        <f>SUM(C$2:C102)</f>
        <v/>
      </c>
    </row>
    <row r="103">
      <c r="A103" s="9">
        <f>IF(ISNUMBER('Test 6 blank'!$E$4),IF('Test 6 blank'!$E$4+101&lt;='Test 6 blank'!$F$4,'Test 6 blank'!$E$4+101,""),"")</f>
        <v/>
      </c>
      <c r="B103">
        <f>IF(A103="",0,IF(SUMPRODUCT((ISNUMBER('Test 6 blank'!$B$8:$B$17)+ISNUMBER('Test 6 blank'!$C$8:$C$17)&gt;0)*(IF(ISNUMBER('Test 6 blank'!$B$8:$B$17),'Test 6 blank'!$B$8:$B$17,'Test 6 blank'!$E$4)&lt;=A103)*(IF(ISNUMBER('Test 6 blank'!$C$8:$C$17),'Test 6 blank'!$C$8:$C$17,'Test 6 blank'!$F$4)&gt;=A103))&gt;0,1,0))</f>
        <v/>
      </c>
      <c r="C103">
        <f>IF(B103=0,0,IF(SUMPRODUCT((ISNUMBER('Test 6 blank'!$B$8:$B$17)+ISNUMBER('Test 6 blank'!$C$8:$C$17)&gt;0)*(ISNUMBER('Test 6 blank'!$B$8:$B$17)*('Test 6 blank'!$B$8:$B$17=A103)+ISNUMBER('Test 6 blank'!$C$8:$C$17)*('Test 6 blank'!$C$8:$C$17=A103)&gt;0))&gt;0,0,1))</f>
        <v/>
      </c>
      <c r="D103">
        <f>SUM(B$2:B103)</f>
        <v/>
      </c>
      <c r="E103">
        <f>SUM(C$2:C103)</f>
        <v/>
      </c>
    </row>
    <row r="104">
      <c r="A104" s="9">
        <f>IF(ISNUMBER('Test 6 blank'!$E$4),IF('Test 6 blank'!$E$4+102&lt;='Test 6 blank'!$F$4,'Test 6 blank'!$E$4+102,""),"")</f>
        <v/>
      </c>
      <c r="B104">
        <f>IF(A104="",0,IF(SUMPRODUCT((ISNUMBER('Test 6 blank'!$B$8:$B$17)+ISNUMBER('Test 6 blank'!$C$8:$C$17)&gt;0)*(IF(ISNUMBER('Test 6 blank'!$B$8:$B$17),'Test 6 blank'!$B$8:$B$17,'Test 6 blank'!$E$4)&lt;=A104)*(IF(ISNUMBER('Test 6 blank'!$C$8:$C$17),'Test 6 blank'!$C$8:$C$17,'Test 6 blank'!$F$4)&gt;=A104))&gt;0,1,0))</f>
        <v/>
      </c>
      <c r="C104">
        <f>IF(B104=0,0,IF(SUMPRODUCT((ISNUMBER('Test 6 blank'!$B$8:$B$17)+ISNUMBER('Test 6 blank'!$C$8:$C$17)&gt;0)*(ISNUMBER('Test 6 blank'!$B$8:$B$17)*('Test 6 blank'!$B$8:$B$17=A104)+ISNUMBER('Test 6 blank'!$C$8:$C$17)*('Test 6 blank'!$C$8:$C$17=A104)&gt;0))&gt;0,0,1))</f>
        <v/>
      </c>
      <c r="D104">
        <f>SUM(B$2:B104)</f>
        <v/>
      </c>
      <c r="E104">
        <f>SUM(C$2:C104)</f>
        <v/>
      </c>
    </row>
    <row r="105">
      <c r="A105" s="9">
        <f>IF(ISNUMBER('Test 6 blank'!$E$4),IF('Test 6 blank'!$E$4+103&lt;='Test 6 blank'!$F$4,'Test 6 blank'!$E$4+103,""),"")</f>
        <v/>
      </c>
      <c r="B105">
        <f>IF(A105="",0,IF(SUMPRODUCT((ISNUMBER('Test 6 blank'!$B$8:$B$17)+ISNUMBER('Test 6 blank'!$C$8:$C$17)&gt;0)*(IF(ISNUMBER('Test 6 blank'!$B$8:$B$17),'Test 6 blank'!$B$8:$B$17,'Test 6 blank'!$E$4)&lt;=A105)*(IF(ISNUMBER('Test 6 blank'!$C$8:$C$17),'Test 6 blank'!$C$8:$C$17,'Test 6 blank'!$F$4)&gt;=A105))&gt;0,1,0))</f>
        <v/>
      </c>
      <c r="C105">
        <f>IF(B105=0,0,IF(SUMPRODUCT((ISNUMBER('Test 6 blank'!$B$8:$B$17)+ISNUMBER('Test 6 blank'!$C$8:$C$17)&gt;0)*(ISNUMBER('Test 6 blank'!$B$8:$B$17)*('Test 6 blank'!$B$8:$B$17=A105)+ISNUMBER('Test 6 blank'!$C$8:$C$17)*('Test 6 blank'!$C$8:$C$17=A105)&gt;0))&gt;0,0,1))</f>
        <v/>
      </c>
      <c r="D105">
        <f>SUM(B$2:B105)</f>
        <v/>
      </c>
      <c r="E105">
        <f>SUM(C$2:C105)</f>
        <v/>
      </c>
    </row>
    <row r="106">
      <c r="A106" s="9">
        <f>IF(ISNUMBER('Test 6 blank'!$E$4),IF('Test 6 blank'!$E$4+104&lt;='Test 6 blank'!$F$4,'Test 6 blank'!$E$4+104,""),"")</f>
        <v/>
      </c>
      <c r="B106">
        <f>IF(A106="",0,IF(SUMPRODUCT((ISNUMBER('Test 6 blank'!$B$8:$B$17)+ISNUMBER('Test 6 blank'!$C$8:$C$17)&gt;0)*(IF(ISNUMBER('Test 6 blank'!$B$8:$B$17),'Test 6 blank'!$B$8:$B$17,'Test 6 blank'!$E$4)&lt;=A106)*(IF(ISNUMBER('Test 6 blank'!$C$8:$C$17),'Test 6 blank'!$C$8:$C$17,'Test 6 blank'!$F$4)&gt;=A106))&gt;0,1,0))</f>
        <v/>
      </c>
      <c r="C106">
        <f>IF(B106=0,0,IF(SUMPRODUCT((ISNUMBER('Test 6 blank'!$B$8:$B$17)+ISNUMBER('Test 6 blank'!$C$8:$C$17)&gt;0)*(ISNUMBER('Test 6 blank'!$B$8:$B$17)*('Test 6 blank'!$B$8:$B$17=A106)+ISNUMBER('Test 6 blank'!$C$8:$C$17)*('Test 6 blank'!$C$8:$C$17=A106)&gt;0))&gt;0,0,1))</f>
        <v/>
      </c>
      <c r="D106">
        <f>SUM(B$2:B106)</f>
        <v/>
      </c>
      <c r="E106">
        <f>SUM(C$2:C106)</f>
        <v/>
      </c>
    </row>
    <row r="107">
      <c r="A107" s="9">
        <f>IF(ISNUMBER('Test 6 blank'!$E$4),IF('Test 6 blank'!$E$4+105&lt;='Test 6 blank'!$F$4,'Test 6 blank'!$E$4+105,""),"")</f>
        <v/>
      </c>
      <c r="B107">
        <f>IF(A107="",0,IF(SUMPRODUCT((ISNUMBER('Test 6 blank'!$B$8:$B$17)+ISNUMBER('Test 6 blank'!$C$8:$C$17)&gt;0)*(IF(ISNUMBER('Test 6 blank'!$B$8:$B$17),'Test 6 blank'!$B$8:$B$17,'Test 6 blank'!$E$4)&lt;=A107)*(IF(ISNUMBER('Test 6 blank'!$C$8:$C$17),'Test 6 blank'!$C$8:$C$17,'Test 6 blank'!$F$4)&gt;=A107))&gt;0,1,0))</f>
        <v/>
      </c>
      <c r="C107">
        <f>IF(B107=0,0,IF(SUMPRODUCT((ISNUMBER('Test 6 blank'!$B$8:$B$17)+ISNUMBER('Test 6 blank'!$C$8:$C$17)&gt;0)*(ISNUMBER('Test 6 blank'!$B$8:$B$17)*('Test 6 blank'!$B$8:$B$17=A107)+ISNUMBER('Test 6 blank'!$C$8:$C$17)*('Test 6 blank'!$C$8:$C$17=A107)&gt;0))&gt;0,0,1))</f>
        <v/>
      </c>
      <c r="D107">
        <f>SUM(B$2:B107)</f>
        <v/>
      </c>
      <c r="E107">
        <f>SUM(C$2:C107)</f>
        <v/>
      </c>
    </row>
    <row r="108">
      <c r="A108" s="9">
        <f>IF(ISNUMBER('Test 6 blank'!$E$4),IF('Test 6 blank'!$E$4+106&lt;='Test 6 blank'!$F$4,'Test 6 blank'!$E$4+106,""),"")</f>
        <v/>
      </c>
      <c r="B108">
        <f>IF(A108="",0,IF(SUMPRODUCT((ISNUMBER('Test 6 blank'!$B$8:$B$17)+ISNUMBER('Test 6 blank'!$C$8:$C$17)&gt;0)*(IF(ISNUMBER('Test 6 blank'!$B$8:$B$17),'Test 6 blank'!$B$8:$B$17,'Test 6 blank'!$E$4)&lt;=A108)*(IF(ISNUMBER('Test 6 blank'!$C$8:$C$17),'Test 6 blank'!$C$8:$C$17,'Test 6 blank'!$F$4)&gt;=A108))&gt;0,1,0))</f>
        <v/>
      </c>
      <c r="C108">
        <f>IF(B108=0,0,IF(SUMPRODUCT((ISNUMBER('Test 6 blank'!$B$8:$B$17)+ISNUMBER('Test 6 blank'!$C$8:$C$17)&gt;0)*(ISNUMBER('Test 6 blank'!$B$8:$B$17)*('Test 6 blank'!$B$8:$B$17=A108)+ISNUMBER('Test 6 blank'!$C$8:$C$17)*('Test 6 blank'!$C$8:$C$17=A108)&gt;0))&gt;0,0,1))</f>
        <v/>
      </c>
      <c r="D108">
        <f>SUM(B$2:B108)</f>
        <v/>
      </c>
      <c r="E108">
        <f>SUM(C$2:C108)</f>
        <v/>
      </c>
    </row>
    <row r="109">
      <c r="A109" s="9">
        <f>IF(ISNUMBER('Test 6 blank'!$E$4),IF('Test 6 blank'!$E$4+107&lt;='Test 6 blank'!$F$4,'Test 6 blank'!$E$4+107,""),"")</f>
        <v/>
      </c>
      <c r="B109">
        <f>IF(A109="",0,IF(SUMPRODUCT((ISNUMBER('Test 6 blank'!$B$8:$B$17)+ISNUMBER('Test 6 blank'!$C$8:$C$17)&gt;0)*(IF(ISNUMBER('Test 6 blank'!$B$8:$B$17),'Test 6 blank'!$B$8:$B$17,'Test 6 blank'!$E$4)&lt;=A109)*(IF(ISNUMBER('Test 6 blank'!$C$8:$C$17),'Test 6 blank'!$C$8:$C$17,'Test 6 blank'!$F$4)&gt;=A109))&gt;0,1,0))</f>
        <v/>
      </c>
      <c r="C109">
        <f>IF(B109=0,0,IF(SUMPRODUCT((ISNUMBER('Test 6 blank'!$B$8:$B$17)+ISNUMBER('Test 6 blank'!$C$8:$C$17)&gt;0)*(ISNUMBER('Test 6 blank'!$B$8:$B$17)*('Test 6 blank'!$B$8:$B$17=A109)+ISNUMBER('Test 6 blank'!$C$8:$C$17)*('Test 6 blank'!$C$8:$C$17=A109)&gt;0))&gt;0,0,1))</f>
        <v/>
      </c>
      <c r="D109">
        <f>SUM(B$2:B109)</f>
        <v/>
      </c>
      <c r="E109">
        <f>SUM(C$2:C109)</f>
        <v/>
      </c>
    </row>
    <row r="110">
      <c r="A110" s="9">
        <f>IF(ISNUMBER('Test 6 blank'!$E$4),IF('Test 6 blank'!$E$4+108&lt;='Test 6 blank'!$F$4,'Test 6 blank'!$E$4+108,""),"")</f>
        <v/>
      </c>
      <c r="B110">
        <f>IF(A110="",0,IF(SUMPRODUCT((ISNUMBER('Test 6 blank'!$B$8:$B$17)+ISNUMBER('Test 6 blank'!$C$8:$C$17)&gt;0)*(IF(ISNUMBER('Test 6 blank'!$B$8:$B$17),'Test 6 blank'!$B$8:$B$17,'Test 6 blank'!$E$4)&lt;=A110)*(IF(ISNUMBER('Test 6 blank'!$C$8:$C$17),'Test 6 blank'!$C$8:$C$17,'Test 6 blank'!$F$4)&gt;=A110))&gt;0,1,0))</f>
        <v/>
      </c>
      <c r="C110">
        <f>IF(B110=0,0,IF(SUMPRODUCT((ISNUMBER('Test 6 blank'!$B$8:$B$17)+ISNUMBER('Test 6 blank'!$C$8:$C$17)&gt;0)*(ISNUMBER('Test 6 blank'!$B$8:$B$17)*('Test 6 blank'!$B$8:$B$17=A110)+ISNUMBER('Test 6 blank'!$C$8:$C$17)*('Test 6 blank'!$C$8:$C$17=A110)&gt;0))&gt;0,0,1))</f>
        <v/>
      </c>
      <c r="D110">
        <f>SUM(B$2:B110)</f>
        <v/>
      </c>
      <c r="E110">
        <f>SUM(C$2:C110)</f>
        <v/>
      </c>
    </row>
    <row r="111">
      <c r="A111" s="9">
        <f>IF(ISNUMBER('Test 6 blank'!$E$4),IF('Test 6 blank'!$E$4+109&lt;='Test 6 blank'!$F$4,'Test 6 blank'!$E$4+109,""),"")</f>
        <v/>
      </c>
      <c r="B111">
        <f>IF(A111="",0,IF(SUMPRODUCT((ISNUMBER('Test 6 blank'!$B$8:$B$17)+ISNUMBER('Test 6 blank'!$C$8:$C$17)&gt;0)*(IF(ISNUMBER('Test 6 blank'!$B$8:$B$17),'Test 6 blank'!$B$8:$B$17,'Test 6 blank'!$E$4)&lt;=A111)*(IF(ISNUMBER('Test 6 blank'!$C$8:$C$17),'Test 6 blank'!$C$8:$C$17,'Test 6 blank'!$F$4)&gt;=A111))&gt;0,1,0))</f>
        <v/>
      </c>
      <c r="C111">
        <f>IF(B111=0,0,IF(SUMPRODUCT((ISNUMBER('Test 6 blank'!$B$8:$B$17)+ISNUMBER('Test 6 blank'!$C$8:$C$17)&gt;0)*(ISNUMBER('Test 6 blank'!$B$8:$B$17)*('Test 6 blank'!$B$8:$B$17=A111)+ISNUMBER('Test 6 blank'!$C$8:$C$17)*('Test 6 blank'!$C$8:$C$17=A111)&gt;0))&gt;0,0,1))</f>
        <v/>
      </c>
      <c r="D111">
        <f>SUM(B$2:B111)</f>
        <v/>
      </c>
      <c r="E111">
        <f>SUM(C$2:C111)</f>
        <v/>
      </c>
    </row>
    <row r="112">
      <c r="A112" s="9">
        <f>IF(ISNUMBER('Test 6 blank'!$E$4),IF('Test 6 blank'!$E$4+110&lt;='Test 6 blank'!$F$4,'Test 6 blank'!$E$4+110,""),"")</f>
        <v/>
      </c>
      <c r="B112">
        <f>IF(A112="",0,IF(SUMPRODUCT((ISNUMBER('Test 6 blank'!$B$8:$B$17)+ISNUMBER('Test 6 blank'!$C$8:$C$17)&gt;0)*(IF(ISNUMBER('Test 6 blank'!$B$8:$B$17),'Test 6 blank'!$B$8:$B$17,'Test 6 blank'!$E$4)&lt;=A112)*(IF(ISNUMBER('Test 6 blank'!$C$8:$C$17),'Test 6 blank'!$C$8:$C$17,'Test 6 blank'!$F$4)&gt;=A112))&gt;0,1,0))</f>
        <v/>
      </c>
      <c r="C112">
        <f>IF(B112=0,0,IF(SUMPRODUCT((ISNUMBER('Test 6 blank'!$B$8:$B$17)+ISNUMBER('Test 6 blank'!$C$8:$C$17)&gt;0)*(ISNUMBER('Test 6 blank'!$B$8:$B$17)*('Test 6 blank'!$B$8:$B$17=A112)+ISNUMBER('Test 6 blank'!$C$8:$C$17)*('Test 6 blank'!$C$8:$C$17=A112)&gt;0))&gt;0,0,1))</f>
        <v/>
      </c>
      <c r="D112">
        <f>SUM(B$2:B112)</f>
        <v/>
      </c>
      <c r="E112">
        <f>SUM(C$2:C112)</f>
        <v/>
      </c>
    </row>
    <row r="113">
      <c r="A113" s="9">
        <f>IF(ISNUMBER('Test 6 blank'!$E$4),IF('Test 6 blank'!$E$4+111&lt;='Test 6 blank'!$F$4,'Test 6 blank'!$E$4+111,""),"")</f>
        <v/>
      </c>
      <c r="B113">
        <f>IF(A113="",0,IF(SUMPRODUCT((ISNUMBER('Test 6 blank'!$B$8:$B$17)+ISNUMBER('Test 6 blank'!$C$8:$C$17)&gt;0)*(IF(ISNUMBER('Test 6 blank'!$B$8:$B$17),'Test 6 blank'!$B$8:$B$17,'Test 6 blank'!$E$4)&lt;=A113)*(IF(ISNUMBER('Test 6 blank'!$C$8:$C$17),'Test 6 blank'!$C$8:$C$17,'Test 6 blank'!$F$4)&gt;=A113))&gt;0,1,0))</f>
        <v/>
      </c>
      <c r="C113">
        <f>IF(B113=0,0,IF(SUMPRODUCT((ISNUMBER('Test 6 blank'!$B$8:$B$17)+ISNUMBER('Test 6 blank'!$C$8:$C$17)&gt;0)*(ISNUMBER('Test 6 blank'!$B$8:$B$17)*('Test 6 blank'!$B$8:$B$17=A113)+ISNUMBER('Test 6 blank'!$C$8:$C$17)*('Test 6 blank'!$C$8:$C$17=A113)&gt;0))&gt;0,0,1))</f>
        <v/>
      </c>
      <c r="D113">
        <f>SUM(B$2:B113)</f>
        <v/>
      </c>
      <c r="E113">
        <f>SUM(C$2:C113)</f>
        <v/>
      </c>
    </row>
    <row r="114">
      <c r="A114" s="9">
        <f>IF(ISNUMBER('Test 6 blank'!$E$4),IF('Test 6 blank'!$E$4+112&lt;='Test 6 blank'!$F$4,'Test 6 blank'!$E$4+112,""),"")</f>
        <v/>
      </c>
      <c r="B114">
        <f>IF(A114="",0,IF(SUMPRODUCT((ISNUMBER('Test 6 blank'!$B$8:$B$17)+ISNUMBER('Test 6 blank'!$C$8:$C$17)&gt;0)*(IF(ISNUMBER('Test 6 blank'!$B$8:$B$17),'Test 6 blank'!$B$8:$B$17,'Test 6 blank'!$E$4)&lt;=A114)*(IF(ISNUMBER('Test 6 blank'!$C$8:$C$17),'Test 6 blank'!$C$8:$C$17,'Test 6 blank'!$F$4)&gt;=A114))&gt;0,1,0))</f>
        <v/>
      </c>
      <c r="C114">
        <f>IF(B114=0,0,IF(SUMPRODUCT((ISNUMBER('Test 6 blank'!$B$8:$B$17)+ISNUMBER('Test 6 blank'!$C$8:$C$17)&gt;0)*(ISNUMBER('Test 6 blank'!$B$8:$B$17)*('Test 6 blank'!$B$8:$B$17=A114)+ISNUMBER('Test 6 blank'!$C$8:$C$17)*('Test 6 blank'!$C$8:$C$17=A114)&gt;0))&gt;0,0,1))</f>
        <v/>
      </c>
      <c r="D114">
        <f>SUM(B$2:B114)</f>
        <v/>
      </c>
      <c r="E114">
        <f>SUM(C$2:C114)</f>
        <v/>
      </c>
    </row>
    <row r="115">
      <c r="A115" s="9">
        <f>IF(ISNUMBER('Test 6 blank'!$E$4),IF('Test 6 blank'!$E$4+113&lt;='Test 6 blank'!$F$4,'Test 6 blank'!$E$4+113,""),"")</f>
        <v/>
      </c>
      <c r="B115">
        <f>IF(A115="",0,IF(SUMPRODUCT((ISNUMBER('Test 6 blank'!$B$8:$B$17)+ISNUMBER('Test 6 blank'!$C$8:$C$17)&gt;0)*(IF(ISNUMBER('Test 6 blank'!$B$8:$B$17),'Test 6 blank'!$B$8:$B$17,'Test 6 blank'!$E$4)&lt;=A115)*(IF(ISNUMBER('Test 6 blank'!$C$8:$C$17),'Test 6 blank'!$C$8:$C$17,'Test 6 blank'!$F$4)&gt;=A115))&gt;0,1,0))</f>
        <v/>
      </c>
      <c r="C115">
        <f>IF(B115=0,0,IF(SUMPRODUCT((ISNUMBER('Test 6 blank'!$B$8:$B$17)+ISNUMBER('Test 6 blank'!$C$8:$C$17)&gt;0)*(ISNUMBER('Test 6 blank'!$B$8:$B$17)*('Test 6 blank'!$B$8:$B$17=A115)+ISNUMBER('Test 6 blank'!$C$8:$C$17)*('Test 6 blank'!$C$8:$C$17=A115)&gt;0))&gt;0,0,1))</f>
        <v/>
      </c>
      <c r="D115">
        <f>SUM(B$2:B115)</f>
        <v/>
      </c>
      <c r="E115">
        <f>SUM(C$2:C115)</f>
        <v/>
      </c>
    </row>
    <row r="116">
      <c r="A116" s="9">
        <f>IF(ISNUMBER('Test 6 blank'!$E$4),IF('Test 6 blank'!$E$4+114&lt;='Test 6 blank'!$F$4,'Test 6 blank'!$E$4+114,""),"")</f>
        <v/>
      </c>
      <c r="B116">
        <f>IF(A116="",0,IF(SUMPRODUCT((ISNUMBER('Test 6 blank'!$B$8:$B$17)+ISNUMBER('Test 6 blank'!$C$8:$C$17)&gt;0)*(IF(ISNUMBER('Test 6 blank'!$B$8:$B$17),'Test 6 blank'!$B$8:$B$17,'Test 6 blank'!$E$4)&lt;=A116)*(IF(ISNUMBER('Test 6 blank'!$C$8:$C$17),'Test 6 blank'!$C$8:$C$17,'Test 6 blank'!$F$4)&gt;=A116))&gt;0,1,0))</f>
        <v/>
      </c>
      <c r="C116">
        <f>IF(B116=0,0,IF(SUMPRODUCT((ISNUMBER('Test 6 blank'!$B$8:$B$17)+ISNUMBER('Test 6 blank'!$C$8:$C$17)&gt;0)*(ISNUMBER('Test 6 blank'!$B$8:$B$17)*('Test 6 blank'!$B$8:$B$17=A116)+ISNUMBER('Test 6 blank'!$C$8:$C$17)*('Test 6 blank'!$C$8:$C$17=A116)&gt;0))&gt;0,0,1))</f>
        <v/>
      </c>
      <c r="D116">
        <f>SUM(B$2:B116)</f>
        <v/>
      </c>
      <c r="E116">
        <f>SUM(C$2:C116)</f>
        <v/>
      </c>
    </row>
    <row r="117">
      <c r="A117" s="9">
        <f>IF(ISNUMBER('Test 6 blank'!$E$4),IF('Test 6 blank'!$E$4+115&lt;='Test 6 blank'!$F$4,'Test 6 blank'!$E$4+115,""),"")</f>
        <v/>
      </c>
      <c r="B117">
        <f>IF(A117="",0,IF(SUMPRODUCT((ISNUMBER('Test 6 blank'!$B$8:$B$17)+ISNUMBER('Test 6 blank'!$C$8:$C$17)&gt;0)*(IF(ISNUMBER('Test 6 blank'!$B$8:$B$17),'Test 6 blank'!$B$8:$B$17,'Test 6 blank'!$E$4)&lt;=A117)*(IF(ISNUMBER('Test 6 blank'!$C$8:$C$17),'Test 6 blank'!$C$8:$C$17,'Test 6 blank'!$F$4)&gt;=A117))&gt;0,1,0))</f>
        <v/>
      </c>
      <c r="C117">
        <f>IF(B117=0,0,IF(SUMPRODUCT((ISNUMBER('Test 6 blank'!$B$8:$B$17)+ISNUMBER('Test 6 blank'!$C$8:$C$17)&gt;0)*(ISNUMBER('Test 6 blank'!$B$8:$B$17)*('Test 6 blank'!$B$8:$B$17=A117)+ISNUMBER('Test 6 blank'!$C$8:$C$17)*('Test 6 blank'!$C$8:$C$17=A117)&gt;0))&gt;0,0,1))</f>
        <v/>
      </c>
      <c r="D117">
        <f>SUM(B$2:B117)</f>
        <v/>
      </c>
      <c r="E117">
        <f>SUM(C$2:C117)</f>
        <v/>
      </c>
    </row>
    <row r="118">
      <c r="A118" s="9">
        <f>IF(ISNUMBER('Test 6 blank'!$E$4),IF('Test 6 blank'!$E$4+116&lt;='Test 6 blank'!$F$4,'Test 6 blank'!$E$4+116,""),"")</f>
        <v/>
      </c>
      <c r="B118">
        <f>IF(A118="",0,IF(SUMPRODUCT((ISNUMBER('Test 6 blank'!$B$8:$B$17)+ISNUMBER('Test 6 blank'!$C$8:$C$17)&gt;0)*(IF(ISNUMBER('Test 6 blank'!$B$8:$B$17),'Test 6 blank'!$B$8:$B$17,'Test 6 blank'!$E$4)&lt;=A118)*(IF(ISNUMBER('Test 6 blank'!$C$8:$C$17),'Test 6 blank'!$C$8:$C$17,'Test 6 blank'!$F$4)&gt;=A118))&gt;0,1,0))</f>
        <v/>
      </c>
      <c r="C118">
        <f>IF(B118=0,0,IF(SUMPRODUCT((ISNUMBER('Test 6 blank'!$B$8:$B$17)+ISNUMBER('Test 6 blank'!$C$8:$C$17)&gt;0)*(ISNUMBER('Test 6 blank'!$B$8:$B$17)*('Test 6 blank'!$B$8:$B$17=A118)+ISNUMBER('Test 6 blank'!$C$8:$C$17)*('Test 6 blank'!$C$8:$C$17=A118)&gt;0))&gt;0,0,1))</f>
        <v/>
      </c>
      <c r="D118">
        <f>SUM(B$2:B118)</f>
        <v/>
      </c>
      <c r="E118">
        <f>SUM(C$2:C118)</f>
        <v/>
      </c>
    </row>
    <row r="119">
      <c r="A119" s="9">
        <f>IF(ISNUMBER('Test 6 blank'!$E$4),IF('Test 6 blank'!$E$4+117&lt;='Test 6 blank'!$F$4,'Test 6 blank'!$E$4+117,""),"")</f>
        <v/>
      </c>
      <c r="B119">
        <f>IF(A119="",0,IF(SUMPRODUCT((ISNUMBER('Test 6 blank'!$B$8:$B$17)+ISNUMBER('Test 6 blank'!$C$8:$C$17)&gt;0)*(IF(ISNUMBER('Test 6 blank'!$B$8:$B$17),'Test 6 blank'!$B$8:$B$17,'Test 6 blank'!$E$4)&lt;=A119)*(IF(ISNUMBER('Test 6 blank'!$C$8:$C$17),'Test 6 blank'!$C$8:$C$17,'Test 6 blank'!$F$4)&gt;=A119))&gt;0,1,0))</f>
        <v/>
      </c>
      <c r="C119">
        <f>IF(B119=0,0,IF(SUMPRODUCT((ISNUMBER('Test 6 blank'!$B$8:$B$17)+ISNUMBER('Test 6 blank'!$C$8:$C$17)&gt;0)*(ISNUMBER('Test 6 blank'!$B$8:$B$17)*('Test 6 blank'!$B$8:$B$17=A119)+ISNUMBER('Test 6 blank'!$C$8:$C$17)*('Test 6 blank'!$C$8:$C$17=A119)&gt;0))&gt;0,0,1))</f>
        <v/>
      </c>
      <c r="D119">
        <f>SUM(B$2:B119)</f>
        <v/>
      </c>
      <c r="E119">
        <f>SUM(C$2:C119)</f>
        <v/>
      </c>
    </row>
    <row r="120">
      <c r="A120" s="9">
        <f>IF(ISNUMBER('Test 6 blank'!$E$4),IF('Test 6 blank'!$E$4+118&lt;='Test 6 blank'!$F$4,'Test 6 blank'!$E$4+118,""),"")</f>
        <v/>
      </c>
      <c r="B120">
        <f>IF(A120="",0,IF(SUMPRODUCT((ISNUMBER('Test 6 blank'!$B$8:$B$17)+ISNUMBER('Test 6 blank'!$C$8:$C$17)&gt;0)*(IF(ISNUMBER('Test 6 blank'!$B$8:$B$17),'Test 6 blank'!$B$8:$B$17,'Test 6 blank'!$E$4)&lt;=A120)*(IF(ISNUMBER('Test 6 blank'!$C$8:$C$17),'Test 6 blank'!$C$8:$C$17,'Test 6 blank'!$F$4)&gt;=A120))&gt;0,1,0))</f>
        <v/>
      </c>
      <c r="C120">
        <f>IF(B120=0,0,IF(SUMPRODUCT((ISNUMBER('Test 6 blank'!$B$8:$B$17)+ISNUMBER('Test 6 blank'!$C$8:$C$17)&gt;0)*(ISNUMBER('Test 6 blank'!$B$8:$B$17)*('Test 6 blank'!$B$8:$B$17=A120)+ISNUMBER('Test 6 blank'!$C$8:$C$17)*('Test 6 blank'!$C$8:$C$17=A120)&gt;0))&gt;0,0,1))</f>
        <v/>
      </c>
      <c r="D120">
        <f>SUM(B$2:B120)</f>
        <v/>
      </c>
      <c r="E120">
        <f>SUM(C$2:C120)</f>
        <v/>
      </c>
    </row>
    <row r="121">
      <c r="A121" s="9">
        <f>IF(ISNUMBER('Test 6 blank'!$E$4),IF('Test 6 blank'!$E$4+119&lt;='Test 6 blank'!$F$4,'Test 6 blank'!$E$4+119,""),"")</f>
        <v/>
      </c>
      <c r="B121">
        <f>IF(A121="",0,IF(SUMPRODUCT((ISNUMBER('Test 6 blank'!$B$8:$B$17)+ISNUMBER('Test 6 blank'!$C$8:$C$17)&gt;0)*(IF(ISNUMBER('Test 6 blank'!$B$8:$B$17),'Test 6 blank'!$B$8:$B$17,'Test 6 blank'!$E$4)&lt;=A121)*(IF(ISNUMBER('Test 6 blank'!$C$8:$C$17),'Test 6 blank'!$C$8:$C$17,'Test 6 blank'!$F$4)&gt;=A121))&gt;0,1,0))</f>
        <v/>
      </c>
      <c r="C121">
        <f>IF(B121=0,0,IF(SUMPRODUCT((ISNUMBER('Test 6 blank'!$B$8:$B$17)+ISNUMBER('Test 6 blank'!$C$8:$C$17)&gt;0)*(ISNUMBER('Test 6 blank'!$B$8:$B$17)*('Test 6 blank'!$B$8:$B$17=A121)+ISNUMBER('Test 6 blank'!$C$8:$C$17)*('Test 6 blank'!$C$8:$C$17=A121)&gt;0))&gt;0,0,1))</f>
        <v/>
      </c>
      <c r="D121">
        <f>SUM(B$2:B121)</f>
        <v/>
      </c>
      <c r="E121">
        <f>SUM(C$2:C121)</f>
        <v/>
      </c>
    </row>
    <row r="122">
      <c r="A122" s="9">
        <f>IF(ISNUMBER('Test 6 blank'!$E$4),IF('Test 6 blank'!$E$4+120&lt;='Test 6 blank'!$F$4,'Test 6 blank'!$E$4+120,""),"")</f>
        <v/>
      </c>
      <c r="B122">
        <f>IF(A122="",0,IF(SUMPRODUCT((ISNUMBER('Test 6 blank'!$B$8:$B$17)+ISNUMBER('Test 6 blank'!$C$8:$C$17)&gt;0)*(IF(ISNUMBER('Test 6 blank'!$B$8:$B$17),'Test 6 blank'!$B$8:$B$17,'Test 6 blank'!$E$4)&lt;=A122)*(IF(ISNUMBER('Test 6 blank'!$C$8:$C$17),'Test 6 blank'!$C$8:$C$17,'Test 6 blank'!$F$4)&gt;=A122))&gt;0,1,0))</f>
        <v/>
      </c>
      <c r="C122">
        <f>IF(B122=0,0,IF(SUMPRODUCT((ISNUMBER('Test 6 blank'!$B$8:$B$17)+ISNUMBER('Test 6 blank'!$C$8:$C$17)&gt;0)*(ISNUMBER('Test 6 blank'!$B$8:$B$17)*('Test 6 blank'!$B$8:$B$17=A122)+ISNUMBER('Test 6 blank'!$C$8:$C$17)*('Test 6 blank'!$C$8:$C$17=A122)&gt;0))&gt;0,0,1))</f>
        <v/>
      </c>
      <c r="D122">
        <f>SUM(B$2:B122)</f>
        <v/>
      </c>
      <c r="E122">
        <f>SUM(C$2:C122)</f>
        <v/>
      </c>
    </row>
    <row r="123">
      <c r="A123" s="9">
        <f>IF(ISNUMBER('Test 6 blank'!$E$4),IF('Test 6 blank'!$E$4+121&lt;='Test 6 blank'!$F$4,'Test 6 blank'!$E$4+121,""),"")</f>
        <v/>
      </c>
      <c r="B123">
        <f>IF(A123="",0,IF(SUMPRODUCT((ISNUMBER('Test 6 blank'!$B$8:$B$17)+ISNUMBER('Test 6 blank'!$C$8:$C$17)&gt;0)*(IF(ISNUMBER('Test 6 blank'!$B$8:$B$17),'Test 6 blank'!$B$8:$B$17,'Test 6 blank'!$E$4)&lt;=A123)*(IF(ISNUMBER('Test 6 blank'!$C$8:$C$17),'Test 6 blank'!$C$8:$C$17,'Test 6 blank'!$F$4)&gt;=A123))&gt;0,1,0))</f>
        <v/>
      </c>
      <c r="C123">
        <f>IF(B123=0,0,IF(SUMPRODUCT((ISNUMBER('Test 6 blank'!$B$8:$B$17)+ISNUMBER('Test 6 blank'!$C$8:$C$17)&gt;0)*(ISNUMBER('Test 6 blank'!$B$8:$B$17)*('Test 6 blank'!$B$8:$B$17=A123)+ISNUMBER('Test 6 blank'!$C$8:$C$17)*('Test 6 blank'!$C$8:$C$17=A123)&gt;0))&gt;0,0,1))</f>
        <v/>
      </c>
      <c r="D123">
        <f>SUM(B$2:B123)</f>
        <v/>
      </c>
      <c r="E123">
        <f>SUM(C$2:C123)</f>
        <v/>
      </c>
    </row>
    <row r="124">
      <c r="A124" s="9">
        <f>IF(ISNUMBER('Test 6 blank'!$E$4),IF('Test 6 blank'!$E$4+122&lt;='Test 6 blank'!$F$4,'Test 6 blank'!$E$4+122,""),"")</f>
        <v/>
      </c>
      <c r="B124">
        <f>IF(A124="",0,IF(SUMPRODUCT((ISNUMBER('Test 6 blank'!$B$8:$B$17)+ISNUMBER('Test 6 blank'!$C$8:$C$17)&gt;0)*(IF(ISNUMBER('Test 6 blank'!$B$8:$B$17),'Test 6 blank'!$B$8:$B$17,'Test 6 blank'!$E$4)&lt;=A124)*(IF(ISNUMBER('Test 6 blank'!$C$8:$C$17),'Test 6 blank'!$C$8:$C$17,'Test 6 blank'!$F$4)&gt;=A124))&gt;0,1,0))</f>
        <v/>
      </c>
      <c r="C124">
        <f>IF(B124=0,0,IF(SUMPRODUCT((ISNUMBER('Test 6 blank'!$B$8:$B$17)+ISNUMBER('Test 6 blank'!$C$8:$C$17)&gt;0)*(ISNUMBER('Test 6 blank'!$B$8:$B$17)*('Test 6 blank'!$B$8:$B$17=A124)+ISNUMBER('Test 6 blank'!$C$8:$C$17)*('Test 6 blank'!$C$8:$C$17=A124)&gt;0))&gt;0,0,1))</f>
        <v/>
      </c>
      <c r="D124">
        <f>SUM(B$2:B124)</f>
        <v/>
      </c>
      <c r="E124">
        <f>SUM(C$2:C124)</f>
        <v/>
      </c>
    </row>
    <row r="125">
      <c r="A125" s="9">
        <f>IF(ISNUMBER('Test 6 blank'!$E$4),IF('Test 6 blank'!$E$4+123&lt;='Test 6 blank'!$F$4,'Test 6 blank'!$E$4+123,""),"")</f>
        <v/>
      </c>
      <c r="B125">
        <f>IF(A125="",0,IF(SUMPRODUCT((ISNUMBER('Test 6 blank'!$B$8:$B$17)+ISNUMBER('Test 6 blank'!$C$8:$C$17)&gt;0)*(IF(ISNUMBER('Test 6 blank'!$B$8:$B$17),'Test 6 blank'!$B$8:$B$17,'Test 6 blank'!$E$4)&lt;=A125)*(IF(ISNUMBER('Test 6 blank'!$C$8:$C$17),'Test 6 blank'!$C$8:$C$17,'Test 6 blank'!$F$4)&gt;=A125))&gt;0,1,0))</f>
        <v/>
      </c>
      <c r="C125">
        <f>IF(B125=0,0,IF(SUMPRODUCT((ISNUMBER('Test 6 blank'!$B$8:$B$17)+ISNUMBER('Test 6 blank'!$C$8:$C$17)&gt;0)*(ISNUMBER('Test 6 blank'!$B$8:$B$17)*('Test 6 blank'!$B$8:$B$17=A125)+ISNUMBER('Test 6 blank'!$C$8:$C$17)*('Test 6 blank'!$C$8:$C$17=A125)&gt;0))&gt;0,0,1))</f>
        <v/>
      </c>
      <c r="D125">
        <f>SUM(B$2:B125)</f>
        <v/>
      </c>
      <c r="E125">
        <f>SUM(C$2:C125)</f>
        <v/>
      </c>
    </row>
    <row r="126">
      <c r="A126" s="9">
        <f>IF(ISNUMBER('Test 6 blank'!$E$4),IF('Test 6 blank'!$E$4+124&lt;='Test 6 blank'!$F$4,'Test 6 blank'!$E$4+124,""),"")</f>
        <v/>
      </c>
      <c r="B126">
        <f>IF(A126="",0,IF(SUMPRODUCT((ISNUMBER('Test 6 blank'!$B$8:$B$17)+ISNUMBER('Test 6 blank'!$C$8:$C$17)&gt;0)*(IF(ISNUMBER('Test 6 blank'!$B$8:$B$17),'Test 6 blank'!$B$8:$B$17,'Test 6 blank'!$E$4)&lt;=A126)*(IF(ISNUMBER('Test 6 blank'!$C$8:$C$17),'Test 6 blank'!$C$8:$C$17,'Test 6 blank'!$F$4)&gt;=A126))&gt;0,1,0))</f>
        <v/>
      </c>
      <c r="C126">
        <f>IF(B126=0,0,IF(SUMPRODUCT((ISNUMBER('Test 6 blank'!$B$8:$B$17)+ISNUMBER('Test 6 blank'!$C$8:$C$17)&gt;0)*(ISNUMBER('Test 6 blank'!$B$8:$B$17)*('Test 6 blank'!$B$8:$B$17=A126)+ISNUMBER('Test 6 blank'!$C$8:$C$17)*('Test 6 blank'!$C$8:$C$17=A126)&gt;0))&gt;0,0,1))</f>
        <v/>
      </c>
      <c r="D126">
        <f>SUM(B$2:B126)</f>
        <v/>
      </c>
      <c r="E126">
        <f>SUM(C$2:C126)</f>
        <v/>
      </c>
    </row>
    <row r="127">
      <c r="A127" s="9">
        <f>IF(ISNUMBER('Test 6 blank'!$E$4),IF('Test 6 blank'!$E$4+125&lt;='Test 6 blank'!$F$4,'Test 6 blank'!$E$4+125,""),"")</f>
        <v/>
      </c>
      <c r="B127">
        <f>IF(A127="",0,IF(SUMPRODUCT((ISNUMBER('Test 6 blank'!$B$8:$B$17)+ISNUMBER('Test 6 blank'!$C$8:$C$17)&gt;0)*(IF(ISNUMBER('Test 6 blank'!$B$8:$B$17),'Test 6 blank'!$B$8:$B$17,'Test 6 blank'!$E$4)&lt;=A127)*(IF(ISNUMBER('Test 6 blank'!$C$8:$C$17),'Test 6 blank'!$C$8:$C$17,'Test 6 blank'!$F$4)&gt;=A127))&gt;0,1,0))</f>
        <v/>
      </c>
      <c r="C127">
        <f>IF(B127=0,0,IF(SUMPRODUCT((ISNUMBER('Test 6 blank'!$B$8:$B$17)+ISNUMBER('Test 6 blank'!$C$8:$C$17)&gt;0)*(ISNUMBER('Test 6 blank'!$B$8:$B$17)*('Test 6 blank'!$B$8:$B$17=A127)+ISNUMBER('Test 6 blank'!$C$8:$C$17)*('Test 6 blank'!$C$8:$C$17=A127)&gt;0))&gt;0,0,1))</f>
        <v/>
      </c>
      <c r="D127">
        <f>SUM(B$2:B127)</f>
        <v/>
      </c>
      <c r="E127">
        <f>SUM(C$2:C127)</f>
        <v/>
      </c>
    </row>
    <row r="128">
      <c r="A128" s="9">
        <f>IF(ISNUMBER('Test 6 blank'!$E$4),IF('Test 6 blank'!$E$4+126&lt;='Test 6 blank'!$F$4,'Test 6 blank'!$E$4+126,""),"")</f>
        <v/>
      </c>
      <c r="B128">
        <f>IF(A128="",0,IF(SUMPRODUCT((ISNUMBER('Test 6 blank'!$B$8:$B$17)+ISNUMBER('Test 6 blank'!$C$8:$C$17)&gt;0)*(IF(ISNUMBER('Test 6 blank'!$B$8:$B$17),'Test 6 blank'!$B$8:$B$17,'Test 6 blank'!$E$4)&lt;=A128)*(IF(ISNUMBER('Test 6 blank'!$C$8:$C$17),'Test 6 blank'!$C$8:$C$17,'Test 6 blank'!$F$4)&gt;=A128))&gt;0,1,0))</f>
        <v/>
      </c>
      <c r="C128">
        <f>IF(B128=0,0,IF(SUMPRODUCT((ISNUMBER('Test 6 blank'!$B$8:$B$17)+ISNUMBER('Test 6 blank'!$C$8:$C$17)&gt;0)*(ISNUMBER('Test 6 blank'!$B$8:$B$17)*('Test 6 blank'!$B$8:$B$17=A128)+ISNUMBER('Test 6 blank'!$C$8:$C$17)*('Test 6 blank'!$C$8:$C$17=A128)&gt;0))&gt;0,0,1))</f>
        <v/>
      </c>
      <c r="D128">
        <f>SUM(B$2:B128)</f>
        <v/>
      </c>
      <c r="E128">
        <f>SUM(C$2:C128)</f>
        <v/>
      </c>
    </row>
    <row r="129">
      <c r="A129" s="9">
        <f>IF(ISNUMBER('Test 6 blank'!$E$4),IF('Test 6 blank'!$E$4+127&lt;='Test 6 blank'!$F$4,'Test 6 blank'!$E$4+127,""),"")</f>
        <v/>
      </c>
      <c r="B129">
        <f>IF(A129="",0,IF(SUMPRODUCT((ISNUMBER('Test 6 blank'!$B$8:$B$17)+ISNUMBER('Test 6 blank'!$C$8:$C$17)&gt;0)*(IF(ISNUMBER('Test 6 blank'!$B$8:$B$17),'Test 6 blank'!$B$8:$B$17,'Test 6 blank'!$E$4)&lt;=A129)*(IF(ISNUMBER('Test 6 blank'!$C$8:$C$17),'Test 6 blank'!$C$8:$C$17,'Test 6 blank'!$F$4)&gt;=A129))&gt;0,1,0))</f>
        <v/>
      </c>
      <c r="C129">
        <f>IF(B129=0,0,IF(SUMPRODUCT((ISNUMBER('Test 6 blank'!$B$8:$B$17)+ISNUMBER('Test 6 blank'!$C$8:$C$17)&gt;0)*(ISNUMBER('Test 6 blank'!$B$8:$B$17)*('Test 6 blank'!$B$8:$B$17=A129)+ISNUMBER('Test 6 blank'!$C$8:$C$17)*('Test 6 blank'!$C$8:$C$17=A129)&gt;0))&gt;0,0,1))</f>
        <v/>
      </c>
      <c r="D129">
        <f>SUM(B$2:B129)</f>
        <v/>
      </c>
      <c r="E129">
        <f>SUM(C$2:C129)</f>
        <v/>
      </c>
    </row>
    <row r="130">
      <c r="A130" s="9">
        <f>IF(ISNUMBER('Test 6 blank'!$E$4),IF('Test 6 blank'!$E$4+128&lt;='Test 6 blank'!$F$4,'Test 6 blank'!$E$4+128,""),"")</f>
        <v/>
      </c>
      <c r="B130">
        <f>IF(A130="",0,IF(SUMPRODUCT((ISNUMBER('Test 6 blank'!$B$8:$B$17)+ISNUMBER('Test 6 blank'!$C$8:$C$17)&gt;0)*(IF(ISNUMBER('Test 6 blank'!$B$8:$B$17),'Test 6 blank'!$B$8:$B$17,'Test 6 blank'!$E$4)&lt;=A130)*(IF(ISNUMBER('Test 6 blank'!$C$8:$C$17),'Test 6 blank'!$C$8:$C$17,'Test 6 blank'!$F$4)&gt;=A130))&gt;0,1,0))</f>
        <v/>
      </c>
      <c r="C130">
        <f>IF(B130=0,0,IF(SUMPRODUCT((ISNUMBER('Test 6 blank'!$B$8:$B$17)+ISNUMBER('Test 6 blank'!$C$8:$C$17)&gt;0)*(ISNUMBER('Test 6 blank'!$B$8:$B$17)*('Test 6 blank'!$B$8:$B$17=A130)+ISNUMBER('Test 6 blank'!$C$8:$C$17)*('Test 6 blank'!$C$8:$C$17=A130)&gt;0))&gt;0,0,1))</f>
        <v/>
      </c>
      <c r="D130">
        <f>SUM(B$2:B130)</f>
        <v/>
      </c>
      <c r="E130">
        <f>SUM(C$2:C130)</f>
        <v/>
      </c>
    </row>
    <row r="131">
      <c r="A131" s="9">
        <f>IF(ISNUMBER('Test 6 blank'!$E$4),IF('Test 6 blank'!$E$4+129&lt;='Test 6 blank'!$F$4,'Test 6 blank'!$E$4+129,""),"")</f>
        <v/>
      </c>
      <c r="B131">
        <f>IF(A131="",0,IF(SUMPRODUCT((ISNUMBER('Test 6 blank'!$B$8:$B$17)+ISNUMBER('Test 6 blank'!$C$8:$C$17)&gt;0)*(IF(ISNUMBER('Test 6 blank'!$B$8:$B$17),'Test 6 blank'!$B$8:$B$17,'Test 6 blank'!$E$4)&lt;=A131)*(IF(ISNUMBER('Test 6 blank'!$C$8:$C$17),'Test 6 blank'!$C$8:$C$17,'Test 6 blank'!$F$4)&gt;=A131))&gt;0,1,0))</f>
        <v/>
      </c>
      <c r="C131">
        <f>IF(B131=0,0,IF(SUMPRODUCT((ISNUMBER('Test 6 blank'!$B$8:$B$17)+ISNUMBER('Test 6 blank'!$C$8:$C$17)&gt;0)*(ISNUMBER('Test 6 blank'!$B$8:$B$17)*('Test 6 blank'!$B$8:$B$17=A131)+ISNUMBER('Test 6 blank'!$C$8:$C$17)*('Test 6 blank'!$C$8:$C$17=A131)&gt;0))&gt;0,0,1))</f>
        <v/>
      </c>
      <c r="D131">
        <f>SUM(B$2:B131)</f>
        <v/>
      </c>
      <c r="E131">
        <f>SUM(C$2:C131)</f>
        <v/>
      </c>
    </row>
    <row r="132">
      <c r="A132" s="9">
        <f>IF(ISNUMBER('Test 6 blank'!$E$4),IF('Test 6 blank'!$E$4+130&lt;='Test 6 blank'!$F$4,'Test 6 blank'!$E$4+130,""),"")</f>
        <v/>
      </c>
      <c r="B132">
        <f>IF(A132="",0,IF(SUMPRODUCT((ISNUMBER('Test 6 blank'!$B$8:$B$17)+ISNUMBER('Test 6 blank'!$C$8:$C$17)&gt;0)*(IF(ISNUMBER('Test 6 blank'!$B$8:$B$17),'Test 6 blank'!$B$8:$B$17,'Test 6 blank'!$E$4)&lt;=A132)*(IF(ISNUMBER('Test 6 blank'!$C$8:$C$17),'Test 6 blank'!$C$8:$C$17,'Test 6 blank'!$F$4)&gt;=A132))&gt;0,1,0))</f>
        <v/>
      </c>
      <c r="C132">
        <f>IF(B132=0,0,IF(SUMPRODUCT((ISNUMBER('Test 6 blank'!$B$8:$B$17)+ISNUMBER('Test 6 blank'!$C$8:$C$17)&gt;0)*(ISNUMBER('Test 6 blank'!$B$8:$B$17)*('Test 6 blank'!$B$8:$B$17=A132)+ISNUMBER('Test 6 blank'!$C$8:$C$17)*('Test 6 blank'!$C$8:$C$17=A132)&gt;0))&gt;0,0,1))</f>
        <v/>
      </c>
      <c r="D132">
        <f>SUM(B$2:B132)</f>
        <v/>
      </c>
      <c r="E132">
        <f>SUM(C$2:C132)</f>
        <v/>
      </c>
    </row>
    <row r="133">
      <c r="A133" s="9">
        <f>IF(ISNUMBER('Test 6 blank'!$E$4),IF('Test 6 blank'!$E$4+131&lt;='Test 6 blank'!$F$4,'Test 6 blank'!$E$4+131,""),"")</f>
        <v/>
      </c>
      <c r="B133">
        <f>IF(A133="",0,IF(SUMPRODUCT((ISNUMBER('Test 6 blank'!$B$8:$B$17)+ISNUMBER('Test 6 blank'!$C$8:$C$17)&gt;0)*(IF(ISNUMBER('Test 6 blank'!$B$8:$B$17),'Test 6 blank'!$B$8:$B$17,'Test 6 blank'!$E$4)&lt;=A133)*(IF(ISNUMBER('Test 6 blank'!$C$8:$C$17),'Test 6 blank'!$C$8:$C$17,'Test 6 blank'!$F$4)&gt;=A133))&gt;0,1,0))</f>
        <v/>
      </c>
      <c r="C133">
        <f>IF(B133=0,0,IF(SUMPRODUCT((ISNUMBER('Test 6 blank'!$B$8:$B$17)+ISNUMBER('Test 6 blank'!$C$8:$C$17)&gt;0)*(ISNUMBER('Test 6 blank'!$B$8:$B$17)*('Test 6 blank'!$B$8:$B$17=A133)+ISNUMBER('Test 6 blank'!$C$8:$C$17)*('Test 6 blank'!$C$8:$C$17=A133)&gt;0))&gt;0,0,1))</f>
        <v/>
      </c>
      <c r="D133">
        <f>SUM(B$2:B133)</f>
        <v/>
      </c>
      <c r="E133">
        <f>SUM(C$2:C133)</f>
        <v/>
      </c>
    </row>
    <row r="134">
      <c r="A134" s="9">
        <f>IF(ISNUMBER('Test 6 blank'!$E$4),IF('Test 6 blank'!$E$4+132&lt;='Test 6 blank'!$F$4,'Test 6 blank'!$E$4+132,""),"")</f>
        <v/>
      </c>
      <c r="B134">
        <f>IF(A134="",0,IF(SUMPRODUCT((ISNUMBER('Test 6 blank'!$B$8:$B$17)+ISNUMBER('Test 6 blank'!$C$8:$C$17)&gt;0)*(IF(ISNUMBER('Test 6 blank'!$B$8:$B$17),'Test 6 blank'!$B$8:$B$17,'Test 6 blank'!$E$4)&lt;=A134)*(IF(ISNUMBER('Test 6 blank'!$C$8:$C$17),'Test 6 blank'!$C$8:$C$17,'Test 6 blank'!$F$4)&gt;=A134))&gt;0,1,0))</f>
        <v/>
      </c>
      <c r="C134">
        <f>IF(B134=0,0,IF(SUMPRODUCT((ISNUMBER('Test 6 blank'!$B$8:$B$17)+ISNUMBER('Test 6 blank'!$C$8:$C$17)&gt;0)*(ISNUMBER('Test 6 blank'!$B$8:$B$17)*('Test 6 blank'!$B$8:$B$17=A134)+ISNUMBER('Test 6 blank'!$C$8:$C$17)*('Test 6 blank'!$C$8:$C$17=A134)&gt;0))&gt;0,0,1))</f>
        <v/>
      </c>
      <c r="D134">
        <f>SUM(B$2:B134)</f>
        <v/>
      </c>
      <c r="E134">
        <f>SUM(C$2:C134)</f>
        <v/>
      </c>
    </row>
    <row r="135">
      <c r="A135" s="9">
        <f>IF(ISNUMBER('Test 6 blank'!$E$4),IF('Test 6 blank'!$E$4+133&lt;='Test 6 blank'!$F$4,'Test 6 blank'!$E$4+133,""),"")</f>
        <v/>
      </c>
      <c r="B135">
        <f>IF(A135="",0,IF(SUMPRODUCT((ISNUMBER('Test 6 blank'!$B$8:$B$17)+ISNUMBER('Test 6 blank'!$C$8:$C$17)&gt;0)*(IF(ISNUMBER('Test 6 blank'!$B$8:$B$17),'Test 6 blank'!$B$8:$B$17,'Test 6 blank'!$E$4)&lt;=A135)*(IF(ISNUMBER('Test 6 blank'!$C$8:$C$17),'Test 6 blank'!$C$8:$C$17,'Test 6 blank'!$F$4)&gt;=A135))&gt;0,1,0))</f>
        <v/>
      </c>
      <c r="C135">
        <f>IF(B135=0,0,IF(SUMPRODUCT((ISNUMBER('Test 6 blank'!$B$8:$B$17)+ISNUMBER('Test 6 blank'!$C$8:$C$17)&gt;0)*(ISNUMBER('Test 6 blank'!$B$8:$B$17)*('Test 6 blank'!$B$8:$B$17=A135)+ISNUMBER('Test 6 blank'!$C$8:$C$17)*('Test 6 blank'!$C$8:$C$17=A135)&gt;0))&gt;0,0,1))</f>
        <v/>
      </c>
      <c r="D135">
        <f>SUM(B$2:B135)</f>
        <v/>
      </c>
      <c r="E135">
        <f>SUM(C$2:C135)</f>
        <v/>
      </c>
    </row>
    <row r="136">
      <c r="A136" s="9">
        <f>IF(ISNUMBER('Test 6 blank'!$E$4),IF('Test 6 blank'!$E$4+134&lt;='Test 6 blank'!$F$4,'Test 6 blank'!$E$4+134,""),"")</f>
        <v/>
      </c>
      <c r="B136">
        <f>IF(A136="",0,IF(SUMPRODUCT((ISNUMBER('Test 6 blank'!$B$8:$B$17)+ISNUMBER('Test 6 blank'!$C$8:$C$17)&gt;0)*(IF(ISNUMBER('Test 6 blank'!$B$8:$B$17),'Test 6 blank'!$B$8:$B$17,'Test 6 blank'!$E$4)&lt;=A136)*(IF(ISNUMBER('Test 6 blank'!$C$8:$C$17),'Test 6 blank'!$C$8:$C$17,'Test 6 blank'!$F$4)&gt;=A136))&gt;0,1,0))</f>
        <v/>
      </c>
      <c r="C136">
        <f>IF(B136=0,0,IF(SUMPRODUCT((ISNUMBER('Test 6 blank'!$B$8:$B$17)+ISNUMBER('Test 6 blank'!$C$8:$C$17)&gt;0)*(ISNUMBER('Test 6 blank'!$B$8:$B$17)*('Test 6 blank'!$B$8:$B$17=A136)+ISNUMBER('Test 6 blank'!$C$8:$C$17)*('Test 6 blank'!$C$8:$C$17=A136)&gt;0))&gt;0,0,1))</f>
        <v/>
      </c>
      <c r="D136">
        <f>SUM(B$2:B136)</f>
        <v/>
      </c>
      <c r="E136">
        <f>SUM(C$2:C136)</f>
        <v/>
      </c>
    </row>
    <row r="137">
      <c r="A137" s="9">
        <f>IF(ISNUMBER('Test 6 blank'!$E$4),IF('Test 6 blank'!$E$4+135&lt;='Test 6 blank'!$F$4,'Test 6 blank'!$E$4+135,""),"")</f>
        <v/>
      </c>
      <c r="B137">
        <f>IF(A137="",0,IF(SUMPRODUCT((ISNUMBER('Test 6 blank'!$B$8:$B$17)+ISNUMBER('Test 6 blank'!$C$8:$C$17)&gt;0)*(IF(ISNUMBER('Test 6 blank'!$B$8:$B$17),'Test 6 blank'!$B$8:$B$17,'Test 6 blank'!$E$4)&lt;=A137)*(IF(ISNUMBER('Test 6 blank'!$C$8:$C$17),'Test 6 blank'!$C$8:$C$17,'Test 6 blank'!$F$4)&gt;=A137))&gt;0,1,0))</f>
        <v/>
      </c>
      <c r="C137">
        <f>IF(B137=0,0,IF(SUMPRODUCT((ISNUMBER('Test 6 blank'!$B$8:$B$17)+ISNUMBER('Test 6 blank'!$C$8:$C$17)&gt;0)*(ISNUMBER('Test 6 blank'!$B$8:$B$17)*('Test 6 blank'!$B$8:$B$17=A137)+ISNUMBER('Test 6 blank'!$C$8:$C$17)*('Test 6 blank'!$C$8:$C$17=A137)&gt;0))&gt;0,0,1))</f>
        <v/>
      </c>
      <c r="D137">
        <f>SUM(B$2:B137)</f>
        <v/>
      </c>
      <c r="E137">
        <f>SUM(C$2:C137)</f>
        <v/>
      </c>
    </row>
    <row r="138">
      <c r="A138" s="9">
        <f>IF(ISNUMBER('Test 6 blank'!$E$4),IF('Test 6 blank'!$E$4+136&lt;='Test 6 blank'!$F$4,'Test 6 blank'!$E$4+136,""),"")</f>
        <v/>
      </c>
      <c r="B138">
        <f>IF(A138="",0,IF(SUMPRODUCT((ISNUMBER('Test 6 blank'!$B$8:$B$17)+ISNUMBER('Test 6 blank'!$C$8:$C$17)&gt;0)*(IF(ISNUMBER('Test 6 blank'!$B$8:$B$17),'Test 6 blank'!$B$8:$B$17,'Test 6 blank'!$E$4)&lt;=A138)*(IF(ISNUMBER('Test 6 blank'!$C$8:$C$17),'Test 6 blank'!$C$8:$C$17,'Test 6 blank'!$F$4)&gt;=A138))&gt;0,1,0))</f>
        <v/>
      </c>
      <c r="C138">
        <f>IF(B138=0,0,IF(SUMPRODUCT((ISNUMBER('Test 6 blank'!$B$8:$B$17)+ISNUMBER('Test 6 blank'!$C$8:$C$17)&gt;0)*(ISNUMBER('Test 6 blank'!$B$8:$B$17)*('Test 6 blank'!$B$8:$B$17=A138)+ISNUMBER('Test 6 blank'!$C$8:$C$17)*('Test 6 blank'!$C$8:$C$17=A138)&gt;0))&gt;0,0,1))</f>
        <v/>
      </c>
      <c r="D138">
        <f>SUM(B$2:B138)</f>
        <v/>
      </c>
      <c r="E138">
        <f>SUM(C$2:C138)</f>
        <v/>
      </c>
    </row>
    <row r="139">
      <c r="A139" s="9">
        <f>IF(ISNUMBER('Test 6 blank'!$E$4),IF('Test 6 blank'!$E$4+137&lt;='Test 6 blank'!$F$4,'Test 6 blank'!$E$4+137,""),"")</f>
        <v/>
      </c>
      <c r="B139">
        <f>IF(A139="",0,IF(SUMPRODUCT((ISNUMBER('Test 6 blank'!$B$8:$B$17)+ISNUMBER('Test 6 blank'!$C$8:$C$17)&gt;0)*(IF(ISNUMBER('Test 6 blank'!$B$8:$B$17),'Test 6 blank'!$B$8:$B$17,'Test 6 blank'!$E$4)&lt;=A139)*(IF(ISNUMBER('Test 6 blank'!$C$8:$C$17),'Test 6 blank'!$C$8:$C$17,'Test 6 blank'!$F$4)&gt;=A139))&gt;0,1,0))</f>
        <v/>
      </c>
      <c r="C139">
        <f>IF(B139=0,0,IF(SUMPRODUCT((ISNUMBER('Test 6 blank'!$B$8:$B$17)+ISNUMBER('Test 6 blank'!$C$8:$C$17)&gt;0)*(ISNUMBER('Test 6 blank'!$B$8:$B$17)*('Test 6 blank'!$B$8:$B$17=A139)+ISNUMBER('Test 6 blank'!$C$8:$C$17)*('Test 6 blank'!$C$8:$C$17=A139)&gt;0))&gt;0,0,1))</f>
        <v/>
      </c>
      <c r="D139">
        <f>SUM(B$2:B139)</f>
        <v/>
      </c>
      <c r="E139">
        <f>SUM(C$2:C139)</f>
        <v/>
      </c>
    </row>
    <row r="140">
      <c r="A140" s="9">
        <f>IF(ISNUMBER('Test 6 blank'!$E$4),IF('Test 6 blank'!$E$4+138&lt;='Test 6 blank'!$F$4,'Test 6 blank'!$E$4+138,""),"")</f>
        <v/>
      </c>
      <c r="B140">
        <f>IF(A140="",0,IF(SUMPRODUCT((ISNUMBER('Test 6 blank'!$B$8:$B$17)+ISNUMBER('Test 6 blank'!$C$8:$C$17)&gt;0)*(IF(ISNUMBER('Test 6 blank'!$B$8:$B$17),'Test 6 blank'!$B$8:$B$17,'Test 6 blank'!$E$4)&lt;=A140)*(IF(ISNUMBER('Test 6 blank'!$C$8:$C$17),'Test 6 blank'!$C$8:$C$17,'Test 6 blank'!$F$4)&gt;=A140))&gt;0,1,0))</f>
        <v/>
      </c>
      <c r="C140">
        <f>IF(B140=0,0,IF(SUMPRODUCT((ISNUMBER('Test 6 blank'!$B$8:$B$17)+ISNUMBER('Test 6 blank'!$C$8:$C$17)&gt;0)*(ISNUMBER('Test 6 blank'!$B$8:$B$17)*('Test 6 blank'!$B$8:$B$17=A140)+ISNUMBER('Test 6 blank'!$C$8:$C$17)*('Test 6 blank'!$C$8:$C$17=A140)&gt;0))&gt;0,0,1))</f>
        <v/>
      </c>
      <c r="D140">
        <f>SUM(B$2:B140)</f>
        <v/>
      </c>
      <c r="E140">
        <f>SUM(C$2:C140)</f>
        <v/>
      </c>
    </row>
    <row r="141">
      <c r="A141" s="9">
        <f>IF(ISNUMBER('Test 6 blank'!$E$4),IF('Test 6 blank'!$E$4+139&lt;='Test 6 blank'!$F$4,'Test 6 blank'!$E$4+139,""),"")</f>
        <v/>
      </c>
      <c r="B141">
        <f>IF(A141="",0,IF(SUMPRODUCT((ISNUMBER('Test 6 blank'!$B$8:$B$17)+ISNUMBER('Test 6 blank'!$C$8:$C$17)&gt;0)*(IF(ISNUMBER('Test 6 blank'!$B$8:$B$17),'Test 6 blank'!$B$8:$B$17,'Test 6 blank'!$E$4)&lt;=A141)*(IF(ISNUMBER('Test 6 blank'!$C$8:$C$17),'Test 6 blank'!$C$8:$C$17,'Test 6 blank'!$F$4)&gt;=A141))&gt;0,1,0))</f>
        <v/>
      </c>
      <c r="C141">
        <f>IF(B141=0,0,IF(SUMPRODUCT((ISNUMBER('Test 6 blank'!$B$8:$B$17)+ISNUMBER('Test 6 blank'!$C$8:$C$17)&gt;0)*(ISNUMBER('Test 6 blank'!$B$8:$B$17)*('Test 6 blank'!$B$8:$B$17=A141)+ISNUMBER('Test 6 blank'!$C$8:$C$17)*('Test 6 blank'!$C$8:$C$17=A141)&gt;0))&gt;0,0,1))</f>
        <v/>
      </c>
      <c r="D141">
        <f>SUM(B$2:B141)</f>
        <v/>
      </c>
      <c r="E141">
        <f>SUM(C$2:C141)</f>
        <v/>
      </c>
    </row>
    <row r="142">
      <c r="A142" s="9">
        <f>IF(ISNUMBER('Test 6 blank'!$E$4),IF('Test 6 blank'!$E$4+140&lt;='Test 6 blank'!$F$4,'Test 6 blank'!$E$4+140,""),"")</f>
        <v/>
      </c>
      <c r="B142">
        <f>IF(A142="",0,IF(SUMPRODUCT((ISNUMBER('Test 6 blank'!$B$8:$B$17)+ISNUMBER('Test 6 blank'!$C$8:$C$17)&gt;0)*(IF(ISNUMBER('Test 6 blank'!$B$8:$B$17),'Test 6 blank'!$B$8:$B$17,'Test 6 blank'!$E$4)&lt;=A142)*(IF(ISNUMBER('Test 6 blank'!$C$8:$C$17),'Test 6 blank'!$C$8:$C$17,'Test 6 blank'!$F$4)&gt;=A142))&gt;0,1,0))</f>
        <v/>
      </c>
      <c r="C142">
        <f>IF(B142=0,0,IF(SUMPRODUCT((ISNUMBER('Test 6 blank'!$B$8:$B$17)+ISNUMBER('Test 6 blank'!$C$8:$C$17)&gt;0)*(ISNUMBER('Test 6 blank'!$B$8:$B$17)*('Test 6 blank'!$B$8:$B$17=A142)+ISNUMBER('Test 6 blank'!$C$8:$C$17)*('Test 6 blank'!$C$8:$C$17=A142)&gt;0))&gt;0,0,1))</f>
        <v/>
      </c>
      <c r="D142">
        <f>SUM(B$2:B142)</f>
        <v/>
      </c>
      <c r="E142">
        <f>SUM(C$2:C142)</f>
        <v/>
      </c>
    </row>
    <row r="143">
      <c r="A143" s="9">
        <f>IF(ISNUMBER('Test 6 blank'!$E$4),IF('Test 6 blank'!$E$4+141&lt;='Test 6 blank'!$F$4,'Test 6 blank'!$E$4+141,""),"")</f>
        <v/>
      </c>
      <c r="B143">
        <f>IF(A143="",0,IF(SUMPRODUCT((ISNUMBER('Test 6 blank'!$B$8:$B$17)+ISNUMBER('Test 6 blank'!$C$8:$C$17)&gt;0)*(IF(ISNUMBER('Test 6 blank'!$B$8:$B$17),'Test 6 blank'!$B$8:$B$17,'Test 6 blank'!$E$4)&lt;=A143)*(IF(ISNUMBER('Test 6 blank'!$C$8:$C$17),'Test 6 blank'!$C$8:$C$17,'Test 6 blank'!$F$4)&gt;=A143))&gt;0,1,0))</f>
        <v/>
      </c>
      <c r="C143">
        <f>IF(B143=0,0,IF(SUMPRODUCT((ISNUMBER('Test 6 blank'!$B$8:$B$17)+ISNUMBER('Test 6 blank'!$C$8:$C$17)&gt;0)*(ISNUMBER('Test 6 blank'!$B$8:$B$17)*('Test 6 blank'!$B$8:$B$17=A143)+ISNUMBER('Test 6 blank'!$C$8:$C$17)*('Test 6 blank'!$C$8:$C$17=A143)&gt;0))&gt;0,0,1))</f>
        <v/>
      </c>
      <c r="D143">
        <f>SUM(B$2:B143)</f>
        <v/>
      </c>
      <c r="E143">
        <f>SUM(C$2:C143)</f>
        <v/>
      </c>
    </row>
    <row r="144">
      <c r="A144" s="9">
        <f>IF(ISNUMBER('Test 6 blank'!$E$4),IF('Test 6 blank'!$E$4+142&lt;='Test 6 blank'!$F$4,'Test 6 blank'!$E$4+142,""),"")</f>
        <v/>
      </c>
      <c r="B144">
        <f>IF(A144="",0,IF(SUMPRODUCT((ISNUMBER('Test 6 blank'!$B$8:$B$17)+ISNUMBER('Test 6 blank'!$C$8:$C$17)&gt;0)*(IF(ISNUMBER('Test 6 blank'!$B$8:$B$17),'Test 6 blank'!$B$8:$B$17,'Test 6 blank'!$E$4)&lt;=A144)*(IF(ISNUMBER('Test 6 blank'!$C$8:$C$17),'Test 6 blank'!$C$8:$C$17,'Test 6 blank'!$F$4)&gt;=A144))&gt;0,1,0))</f>
        <v/>
      </c>
      <c r="C144">
        <f>IF(B144=0,0,IF(SUMPRODUCT((ISNUMBER('Test 6 blank'!$B$8:$B$17)+ISNUMBER('Test 6 blank'!$C$8:$C$17)&gt;0)*(ISNUMBER('Test 6 blank'!$B$8:$B$17)*('Test 6 blank'!$B$8:$B$17=A144)+ISNUMBER('Test 6 blank'!$C$8:$C$17)*('Test 6 blank'!$C$8:$C$17=A144)&gt;0))&gt;0,0,1))</f>
        <v/>
      </c>
      <c r="D144">
        <f>SUM(B$2:B144)</f>
        <v/>
      </c>
      <c r="E144">
        <f>SUM(C$2:C144)</f>
        <v/>
      </c>
    </row>
    <row r="145">
      <c r="A145" s="9">
        <f>IF(ISNUMBER('Test 6 blank'!$E$4),IF('Test 6 blank'!$E$4+143&lt;='Test 6 blank'!$F$4,'Test 6 blank'!$E$4+143,""),"")</f>
        <v/>
      </c>
      <c r="B145">
        <f>IF(A145="",0,IF(SUMPRODUCT((ISNUMBER('Test 6 blank'!$B$8:$B$17)+ISNUMBER('Test 6 blank'!$C$8:$C$17)&gt;0)*(IF(ISNUMBER('Test 6 blank'!$B$8:$B$17),'Test 6 blank'!$B$8:$B$17,'Test 6 blank'!$E$4)&lt;=A145)*(IF(ISNUMBER('Test 6 blank'!$C$8:$C$17),'Test 6 blank'!$C$8:$C$17,'Test 6 blank'!$F$4)&gt;=A145))&gt;0,1,0))</f>
        <v/>
      </c>
      <c r="C145">
        <f>IF(B145=0,0,IF(SUMPRODUCT((ISNUMBER('Test 6 blank'!$B$8:$B$17)+ISNUMBER('Test 6 blank'!$C$8:$C$17)&gt;0)*(ISNUMBER('Test 6 blank'!$B$8:$B$17)*('Test 6 blank'!$B$8:$B$17=A145)+ISNUMBER('Test 6 blank'!$C$8:$C$17)*('Test 6 blank'!$C$8:$C$17=A145)&gt;0))&gt;0,0,1))</f>
        <v/>
      </c>
      <c r="D145">
        <f>SUM(B$2:B145)</f>
        <v/>
      </c>
      <c r="E145">
        <f>SUM(C$2:C145)</f>
        <v/>
      </c>
    </row>
    <row r="146">
      <c r="A146" s="9">
        <f>IF(ISNUMBER('Test 6 blank'!$E$4),IF('Test 6 blank'!$E$4+144&lt;='Test 6 blank'!$F$4,'Test 6 blank'!$E$4+144,""),"")</f>
        <v/>
      </c>
      <c r="B146">
        <f>IF(A146="",0,IF(SUMPRODUCT((ISNUMBER('Test 6 blank'!$B$8:$B$17)+ISNUMBER('Test 6 blank'!$C$8:$C$17)&gt;0)*(IF(ISNUMBER('Test 6 blank'!$B$8:$B$17),'Test 6 blank'!$B$8:$B$17,'Test 6 blank'!$E$4)&lt;=A146)*(IF(ISNUMBER('Test 6 blank'!$C$8:$C$17),'Test 6 blank'!$C$8:$C$17,'Test 6 blank'!$F$4)&gt;=A146))&gt;0,1,0))</f>
        <v/>
      </c>
      <c r="C146">
        <f>IF(B146=0,0,IF(SUMPRODUCT((ISNUMBER('Test 6 blank'!$B$8:$B$17)+ISNUMBER('Test 6 blank'!$C$8:$C$17)&gt;0)*(ISNUMBER('Test 6 blank'!$B$8:$B$17)*('Test 6 blank'!$B$8:$B$17=A146)+ISNUMBER('Test 6 blank'!$C$8:$C$17)*('Test 6 blank'!$C$8:$C$17=A146)&gt;0))&gt;0,0,1))</f>
        <v/>
      </c>
      <c r="D146">
        <f>SUM(B$2:B146)</f>
        <v/>
      </c>
      <c r="E146">
        <f>SUM(C$2:C146)</f>
        <v/>
      </c>
    </row>
    <row r="147">
      <c r="A147" s="9">
        <f>IF(ISNUMBER('Test 6 blank'!$E$4),IF('Test 6 blank'!$E$4+145&lt;='Test 6 blank'!$F$4,'Test 6 blank'!$E$4+145,""),"")</f>
        <v/>
      </c>
      <c r="B147">
        <f>IF(A147="",0,IF(SUMPRODUCT((ISNUMBER('Test 6 blank'!$B$8:$B$17)+ISNUMBER('Test 6 blank'!$C$8:$C$17)&gt;0)*(IF(ISNUMBER('Test 6 blank'!$B$8:$B$17),'Test 6 blank'!$B$8:$B$17,'Test 6 blank'!$E$4)&lt;=A147)*(IF(ISNUMBER('Test 6 blank'!$C$8:$C$17),'Test 6 blank'!$C$8:$C$17,'Test 6 blank'!$F$4)&gt;=A147))&gt;0,1,0))</f>
        <v/>
      </c>
      <c r="C147">
        <f>IF(B147=0,0,IF(SUMPRODUCT((ISNUMBER('Test 6 blank'!$B$8:$B$17)+ISNUMBER('Test 6 blank'!$C$8:$C$17)&gt;0)*(ISNUMBER('Test 6 blank'!$B$8:$B$17)*('Test 6 blank'!$B$8:$B$17=A147)+ISNUMBER('Test 6 blank'!$C$8:$C$17)*('Test 6 blank'!$C$8:$C$17=A147)&gt;0))&gt;0,0,1))</f>
        <v/>
      </c>
      <c r="D147">
        <f>SUM(B$2:B147)</f>
        <v/>
      </c>
      <c r="E147">
        <f>SUM(C$2:C147)</f>
        <v/>
      </c>
    </row>
    <row r="148">
      <c r="A148" s="9">
        <f>IF(ISNUMBER('Test 6 blank'!$E$4),IF('Test 6 blank'!$E$4+146&lt;='Test 6 blank'!$F$4,'Test 6 blank'!$E$4+146,""),"")</f>
        <v/>
      </c>
      <c r="B148">
        <f>IF(A148="",0,IF(SUMPRODUCT((ISNUMBER('Test 6 blank'!$B$8:$B$17)+ISNUMBER('Test 6 blank'!$C$8:$C$17)&gt;0)*(IF(ISNUMBER('Test 6 blank'!$B$8:$B$17),'Test 6 blank'!$B$8:$B$17,'Test 6 blank'!$E$4)&lt;=A148)*(IF(ISNUMBER('Test 6 blank'!$C$8:$C$17),'Test 6 blank'!$C$8:$C$17,'Test 6 blank'!$F$4)&gt;=A148))&gt;0,1,0))</f>
        <v/>
      </c>
      <c r="C148">
        <f>IF(B148=0,0,IF(SUMPRODUCT((ISNUMBER('Test 6 blank'!$B$8:$B$17)+ISNUMBER('Test 6 blank'!$C$8:$C$17)&gt;0)*(ISNUMBER('Test 6 blank'!$B$8:$B$17)*('Test 6 blank'!$B$8:$B$17=A148)+ISNUMBER('Test 6 blank'!$C$8:$C$17)*('Test 6 blank'!$C$8:$C$17=A148)&gt;0))&gt;0,0,1))</f>
        <v/>
      </c>
      <c r="D148">
        <f>SUM(B$2:B148)</f>
        <v/>
      </c>
      <c r="E148">
        <f>SUM(C$2:C148)</f>
        <v/>
      </c>
    </row>
    <row r="149">
      <c r="A149" s="9">
        <f>IF(ISNUMBER('Test 6 blank'!$E$4),IF('Test 6 blank'!$E$4+147&lt;='Test 6 blank'!$F$4,'Test 6 blank'!$E$4+147,""),"")</f>
        <v/>
      </c>
      <c r="B149">
        <f>IF(A149="",0,IF(SUMPRODUCT((ISNUMBER('Test 6 blank'!$B$8:$B$17)+ISNUMBER('Test 6 blank'!$C$8:$C$17)&gt;0)*(IF(ISNUMBER('Test 6 blank'!$B$8:$B$17),'Test 6 blank'!$B$8:$B$17,'Test 6 blank'!$E$4)&lt;=A149)*(IF(ISNUMBER('Test 6 blank'!$C$8:$C$17),'Test 6 blank'!$C$8:$C$17,'Test 6 blank'!$F$4)&gt;=A149))&gt;0,1,0))</f>
        <v/>
      </c>
      <c r="C149">
        <f>IF(B149=0,0,IF(SUMPRODUCT((ISNUMBER('Test 6 blank'!$B$8:$B$17)+ISNUMBER('Test 6 blank'!$C$8:$C$17)&gt;0)*(ISNUMBER('Test 6 blank'!$B$8:$B$17)*('Test 6 blank'!$B$8:$B$17=A149)+ISNUMBER('Test 6 blank'!$C$8:$C$17)*('Test 6 blank'!$C$8:$C$17=A149)&gt;0))&gt;0,0,1))</f>
        <v/>
      </c>
      <c r="D149">
        <f>SUM(B$2:B149)</f>
        <v/>
      </c>
      <c r="E149">
        <f>SUM(C$2:C149)</f>
        <v/>
      </c>
    </row>
    <row r="150">
      <c r="A150" s="9">
        <f>IF(ISNUMBER('Test 6 blank'!$E$4),IF('Test 6 blank'!$E$4+148&lt;='Test 6 blank'!$F$4,'Test 6 blank'!$E$4+148,""),"")</f>
        <v/>
      </c>
      <c r="B150">
        <f>IF(A150="",0,IF(SUMPRODUCT((ISNUMBER('Test 6 blank'!$B$8:$B$17)+ISNUMBER('Test 6 blank'!$C$8:$C$17)&gt;0)*(IF(ISNUMBER('Test 6 blank'!$B$8:$B$17),'Test 6 blank'!$B$8:$B$17,'Test 6 blank'!$E$4)&lt;=A150)*(IF(ISNUMBER('Test 6 blank'!$C$8:$C$17),'Test 6 blank'!$C$8:$C$17,'Test 6 blank'!$F$4)&gt;=A150))&gt;0,1,0))</f>
        <v/>
      </c>
      <c r="C150">
        <f>IF(B150=0,0,IF(SUMPRODUCT((ISNUMBER('Test 6 blank'!$B$8:$B$17)+ISNUMBER('Test 6 blank'!$C$8:$C$17)&gt;0)*(ISNUMBER('Test 6 blank'!$B$8:$B$17)*('Test 6 blank'!$B$8:$B$17=A150)+ISNUMBER('Test 6 blank'!$C$8:$C$17)*('Test 6 blank'!$C$8:$C$17=A150)&gt;0))&gt;0,0,1))</f>
        <v/>
      </c>
      <c r="D150">
        <f>SUM(B$2:B150)</f>
        <v/>
      </c>
      <c r="E150">
        <f>SUM(C$2:C150)</f>
        <v/>
      </c>
    </row>
    <row r="151">
      <c r="A151" s="9">
        <f>IF(ISNUMBER('Test 6 blank'!$E$4),IF('Test 6 blank'!$E$4+149&lt;='Test 6 blank'!$F$4,'Test 6 blank'!$E$4+149,""),"")</f>
        <v/>
      </c>
      <c r="B151">
        <f>IF(A151="",0,IF(SUMPRODUCT((ISNUMBER('Test 6 blank'!$B$8:$B$17)+ISNUMBER('Test 6 blank'!$C$8:$C$17)&gt;0)*(IF(ISNUMBER('Test 6 blank'!$B$8:$B$17),'Test 6 blank'!$B$8:$B$17,'Test 6 blank'!$E$4)&lt;=A151)*(IF(ISNUMBER('Test 6 blank'!$C$8:$C$17),'Test 6 blank'!$C$8:$C$17,'Test 6 blank'!$F$4)&gt;=A151))&gt;0,1,0))</f>
        <v/>
      </c>
      <c r="C151">
        <f>IF(B151=0,0,IF(SUMPRODUCT((ISNUMBER('Test 6 blank'!$B$8:$B$17)+ISNUMBER('Test 6 blank'!$C$8:$C$17)&gt;0)*(ISNUMBER('Test 6 blank'!$B$8:$B$17)*('Test 6 blank'!$B$8:$B$17=A151)+ISNUMBER('Test 6 blank'!$C$8:$C$17)*('Test 6 blank'!$C$8:$C$17=A151)&gt;0))&gt;0,0,1))</f>
        <v/>
      </c>
      <c r="D151">
        <f>SUM(B$2:B151)</f>
        <v/>
      </c>
      <c r="E151">
        <f>SUM(C$2:C151)</f>
        <v/>
      </c>
    </row>
    <row r="152">
      <c r="A152" s="9">
        <f>IF(ISNUMBER('Test 6 blank'!$E$4),IF('Test 6 blank'!$E$4+150&lt;='Test 6 blank'!$F$4,'Test 6 blank'!$E$4+150,""),"")</f>
        <v/>
      </c>
      <c r="B152">
        <f>IF(A152="",0,IF(SUMPRODUCT((ISNUMBER('Test 6 blank'!$B$8:$B$17)+ISNUMBER('Test 6 blank'!$C$8:$C$17)&gt;0)*(IF(ISNUMBER('Test 6 blank'!$B$8:$B$17),'Test 6 blank'!$B$8:$B$17,'Test 6 blank'!$E$4)&lt;=A152)*(IF(ISNUMBER('Test 6 blank'!$C$8:$C$17),'Test 6 blank'!$C$8:$C$17,'Test 6 blank'!$F$4)&gt;=A152))&gt;0,1,0))</f>
        <v/>
      </c>
      <c r="C152">
        <f>IF(B152=0,0,IF(SUMPRODUCT((ISNUMBER('Test 6 blank'!$B$8:$B$17)+ISNUMBER('Test 6 blank'!$C$8:$C$17)&gt;0)*(ISNUMBER('Test 6 blank'!$B$8:$B$17)*('Test 6 blank'!$B$8:$B$17=A152)+ISNUMBER('Test 6 blank'!$C$8:$C$17)*('Test 6 blank'!$C$8:$C$17=A152)&gt;0))&gt;0,0,1))</f>
        <v/>
      </c>
      <c r="D152">
        <f>SUM(B$2:B152)</f>
        <v/>
      </c>
      <c r="E152">
        <f>SUM(C$2:C152)</f>
        <v/>
      </c>
    </row>
    <row r="153">
      <c r="A153" s="9">
        <f>IF(ISNUMBER('Test 6 blank'!$E$4),IF('Test 6 blank'!$E$4+151&lt;='Test 6 blank'!$F$4,'Test 6 blank'!$E$4+151,""),"")</f>
        <v/>
      </c>
      <c r="B153">
        <f>IF(A153="",0,IF(SUMPRODUCT((ISNUMBER('Test 6 blank'!$B$8:$B$17)+ISNUMBER('Test 6 blank'!$C$8:$C$17)&gt;0)*(IF(ISNUMBER('Test 6 blank'!$B$8:$B$17),'Test 6 blank'!$B$8:$B$17,'Test 6 blank'!$E$4)&lt;=A153)*(IF(ISNUMBER('Test 6 blank'!$C$8:$C$17),'Test 6 blank'!$C$8:$C$17,'Test 6 blank'!$F$4)&gt;=A153))&gt;0,1,0))</f>
        <v/>
      </c>
      <c r="C153">
        <f>IF(B153=0,0,IF(SUMPRODUCT((ISNUMBER('Test 6 blank'!$B$8:$B$17)+ISNUMBER('Test 6 blank'!$C$8:$C$17)&gt;0)*(ISNUMBER('Test 6 blank'!$B$8:$B$17)*('Test 6 blank'!$B$8:$B$17=A153)+ISNUMBER('Test 6 blank'!$C$8:$C$17)*('Test 6 blank'!$C$8:$C$17=A153)&gt;0))&gt;0,0,1))</f>
        <v/>
      </c>
      <c r="D153">
        <f>SUM(B$2:B153)</f>
        <v/>
      </c>
      <c r="E153">
        <f>SUM(C$2:C153)</f>
        <v/>
      </c>
    </row>
    <row r="154">
      <c r="A154" s="9">
        <f>IF(ISNUMBER('Test 6 blank'!$E$4),IF('Test 6 blank'!$E$4+152&lt;='Test 6 blank'!$F$4,'Test 6 blank'!$E$4+152,""),"")</f>
        <v/>
      </c>
      <c r="B154">
        <f>IF(A154="",0,IF(SUMPRODUCT((ISNUMBER('Test 6 blank'!$B$8:$B$17)+ISNUMBER('Test 6 blank'!$C$8:$C$17)&gt;0)*(IF(ISNUMBER('Test 6 blank'!$B$8:$B$17),'Test 6 blank'!$B$8:$B$17,'Test 6 blank'!$E$4)&lt;=A154)*(IF(ISNUMBER('Test 6 blank'!$C$8:$C$17),'Test 6 blank'!$C$8:$C$17,'Test 6 blank'!$F$4)&gt;=A154))&gt;0,1,0))</f>
        <v/>
      </c>
      <c r="C154">
        <f>IF(B154=0,0,IF(SUMPRODUCT((ISNUMBER('Test 6 blank'!$B$8:$B$17)+ISNUMBER('Test 6 blank'!$C$8:$C$17)&gt;0)*(ISNUMBER('Test 6 blank'!$B$8:$B$17)*('Test 6 blank'!$B$8:$B$17=A154)+ISNUMBER('Test 6 blank'!$C$8:$C$17)*('Test 6 blank'!$C$8:$C$17=A154)&gt;0))&gt;0,0,1))</f>
        <v/>
      </c>
      <c r="D154">
        <f>SUM(B$2:B154)</f>
        <v/>
      </c>
      <c r="E154">
        <f>SUM(C$2:C154)</f>
        <v/>
      </c>
    </row>
    <row r="155">
      <c r="A155" s="9">
        <f>IF(ISNUMBER('Test 6 blank'!$E$4),IF('Test 6 blank'!$E$4+153&lt;='Test 6 blank'!$F$4,'Test 6 blank'!$E$4+153,""),"")</f>
        <v/>
      </c>
      <c r="B155">
        <f>IF(A155="",0,IF(SUMPRODUCT((ISNUMBER('Test 6 blank'!$B$8:$B$17)+ISNUMBER('Test 6 blank'!$C$8:$C$17)&gt;0)*(IF(ISNUMBER('Test 6 blank'!$B$8:$B$17),'Test 6 blank'!$B$8:$B$17,'Test 6 blank'!$E$4)&lt;=A155)*(IF(ISNUMBER('Test 6 blank'!$C$8:$C$17),'Test 6 blank'!$C$8:$C$17,'Test 6 blank'!$F$4)&gt;=A155))&gt;0,1,0))</f>
        <v/>
      </c>
      <c r="C155">
        <f>IF(B155=0,0,IF(SUMPRODUCT((ISNUMBER('Test 6 blank'!$B$8:$B$17)+ISNUMBER('Test 6 blank'!$C$8:$C$17)&gt;0)*(ISNUMBER('Test 6 blank'!$B$8:$B$17)*('Test 6 blank'!$B$8:$B$17=A155)+ISNUMBER('Test 6 blank'!$C$8:$C$17)*('Test 6 blank'!$C$8:$C$17=A155)&gt;0))&gt;0,0,1))</f>
        <v/>
      </c>
      <c r="D155">
        <f>SUM(B$2:B155)</f>
        <v/>
      </c>
      <c r="E155">
        <f>SUM(C$2:C155)</f>
        <v/>
      </c>
    </row>
    <row r="156">
      <c r="A156" s="9">
        <f>IF(ISNUMBER('Test 6 blank'!$E$4),IF('Test 6 blank'!$E$4+154&lt;='Test 6 blank'!$F$4,'Test 6 blank'!$E$4+154,""),"")</f>
        <v/>
      </c>
      <c r="B156">
        <f>IF(A156="",0,IF(SUMPRODUCT((ISNUMBER('Test 6 blank'!$B$8:$B$17)+ISNUMBER('Test 6 blank'!$C$8:$C$17)&gt;0)*(IF(ISNUMBER('Test 6 blank'!$B$8:$B$17),'Test 6 blank'!$B$8:$B$17,'Test 6 blank'!$E$4)&lt;=A156)*(IF(ISNUMBER('Test 6 blank'!$C$8:$C$17),'Test 6 blank'!$C$8:$C$17,'Test 6 blank'!$F$4)&gt;=A156))&gt;0,1,0))</f>
        <v/>
      </c>
      <c r="C156">
        <f>IF(B156=0,0,IF(SUMPRODUCT((ISNUMBER('Test 6 blank'!$B$8:$B$17)+ISNUMBER('Test 6 blank'!$C$8:$C$17)&gt;0)*(ISNUMBER('Test 6 blank'!$B$8:$B$17)*('Test 6 blank'!$B$8:$B$17=A156)+ISNUMBER('Test 6 blank'!$C$8:$C$17)*('Test 6 blank'!$C$8:$C$17=A156)&gt;0))&gt;0,0,1))</f>
        <v/>
      </c>
      <c r="D156">
        <f>SUM(B$2:B156)</f>
        <v/>
      </c>
      <c r="E156">
        <f>SUM(C$2:C156)</f>
        <v/>
      </c>
    </row>
    <row r="157">
      <c r="A157" s="9">
        <f>IF(ISNUMBER('Test 6 blank'!$E$4),IF('Test 6 blank'!$E$4+155&lt;='Test 6 blank'!$F$4,'Test 6 blank'!$E$4+155,""),"")</f>
        <v/>
      </c>
      <c r="B157">
        <f>IF(A157="",0,IF(SUMPRODUCT((ISNUMBER('Test 6 blank'!$B$8:$B$17)+ISNUMBER('Test 6 blank'!$C$8:$C$17)&gt;0)*(IF(ISNUMBER('Test 6 blank'!$B$8:$B$17),'Test 6 blank'!$B$8:$B$17,'Test 6 blank'!$E$4)&lt;=A157)*(IF(ISNUMBER('Test 6 blank'!$C$8:$C$17),'Test 6 blank'!$C$8:$C$17,'Test 6 blank'!$F$4)&gt;=A157))&gt;0,1,0))</f>
        <v/>
      </c>
      <c r="C157">
        <f>IF(B157=0,0,IF(SUMPRODUCT((ISNUMBER('Test 6 blank'!$B$8:$B$17)+ISNUMBER('Test 6 blank'!$C$8:$C$17)&gt;0)*(ISNUMBER('Test 6 blank'!$B$8:$B$17)*('Test 6 blank'!$B$8:$B$17=A157)+ISNUMBER('Test 6 blank'!$C$8:$C$17)*('Test 6 blank'!$C$8:$C$17=A157)&gt;0))&gt;0,0,1))</f>
        <v/>
      </c>
      <c r="D157">
        <f>SUM(B$2:B157)</f>
        <v/>
      </c>
      <c r="E157">
        <f>SUM(C$2:C157)</f>
        <v/>
      </c>
    </row>
    <row r="158">
      <c r="A158" s="9">
        <f>IF(ISNUMBER('Test 6 blank'!$E$4),IF('Test 6 blank'!$E$4+156&lt;='Test 6 blank'!$F$4,'Test 6 blank'!$E$4+156,""),"")</f>
        <v/>
      </c>
      <c r="B158">
        <f>IF(A158="",0,IF(SUMPRODUCT((ISNUMBER('Test 6 blank'!$B$8:$B$17)+ISNUMBER('Test 6 blank'!$C$8:$C$17)&gt;0)*(IF(ISNUMBER('Test 6 blank'!$B$8:$B$17),'Test 6 blank'!$B$8:$B$17,'Test 6 blank'!$E$4)&lt;=A158)*(IF(ISNUMBER('Test 6 blank'!$C$8:$C$17),'Test 6 blank'!$C$8:$C$17,'Test 6 blank'!$F$4)&gt;=A158))&gt;0,1,0))</f>
        <v/>
      </c>
      <c r="C158">
        <f>IF(B158=0,0,IF(SUMPRODUCT((ISNUMBER('Test 6 blank'!$B$8:$B$17)+ISNUMBER('Test 6 blank'!$C$8:$C$17)&gt;0)*(ISNUMBER('Test 6 blank'!$B$8:$B$17)*('Test 6 blank'!$B$8:$B$17=A158)+ISNUMBER('Test 6 blank'!$C$8:$C$17)*('Test 6 blank'!$C$8:$C$17=A158)&gt;0))&gt;0,0,1))</f>
        <v/>
      </c>
      <c r="D158">
        <f>SUM(B$2:B158)</f>
        <v/>
      </c>
      <c r="E158">
        <f>SUM(C$2:C158)</f>
        <v/>
      </c>
    </row>
    <row r="159">
      <c r="A159" s="9">
        <f>IF(ISNUMBER('Test 6 blank'!$E$4),IF('Test 6 blank'!$E$4+157&lt;='Test 6 blank'!$F$4,'Test 6 blank'!$E$4+157,""),"")</f>
        <v/>
      </c>
      <c r="B159">
        <f>IF(A159="",0,IF(SUMPRODUCT((ISNUMBER('Test 6 blank'!$B$8:$B$17)+ISNUMBER('Test 6 blank'!$C$8:$C$17)&gt;0)*(IF(ISNUMBER('Test 6 blank'!$B$8:$B$17),'Test 6 blank'!$B$8:$B$17,'Test 6 blank'!$E$4)&lt;=A159)*(IF(ISNUMBER('Test 6 blank'!$C$8:$C$17),'Test 6 blank'!$C$8:$C$17,'Test 6 blank'!$F$4)&gt;=A159))&gt;0,1,0))</f>
        <v/>
      </c>
      <c r="C159">
        <f>IF(B159=0,0,IF(SUMPRODUCT((ISNUMBER('Test 6 blank'!$B$8:$B$17)+ISNUMBER('Test 6 blank'!$C$8:$C$17)&gt;0)*(ISNUMBER('Test 6 blank'!$B$8:$B$17)*('Test 6 blank'!$B$8:$B$17=A159)+ISNUMBER('Test 6 blank'!$C$8:$C$17)*('Test 6 blank'!$C$8:$C$17=A159)&gt;0))&gt;0,0,1))</f>
        <v/>
      </c>
      <c r="D159">
        <f>SUM(B$2:B159)</f>
        <v/>
      </c>
      <c r="E159">
        <f>SUM(C$2:C159)</f>
        <v/>
      </c>
    </row>
    <row r="160">
      <c r="A160" s="9">
        <f>IF(ISNUMBER('Test 6 blank'!$E$4),IF('Test 6 blank'!$E$4+158&lt;='Test 6 blank'!$F$4,'Test 6 blank'!$E$4+158,""),"")</f>
        <v/>
      </c>
      <c r="B160">
        <f>IF(A160="",0,IF(SUMPRODUCT((ISNUMBER('Test 6 blank'!$B$8:$B$17)+ISNUMBER('Test 6 blank'!$C$8:$C$17)&gt;0)*(IF(ISNUMBER('Test 6 blank'!$B$8:$B$17),'Test 6 blank'!$B$8:$B$17,'Test 6 blank'!$E$4)&lt;=A160)*(IF(ISNUMBER('Test 6 blank'!$C$8:$C$17),'Test 6 blank'!$C$8:$C$17,'Test 6 blank'!$F$4)&gt;=A160))&gt;0,1,0))</f>
        <v/>
      </c>
      <c r="C160">
        <f>IF(B160=0,0,IF(SUMPRODUCT((ISNUMBER('Test 6 blank'!$B$8:$B$17)+ISNUMBER('Test 6 blank'!$C$8:$C$17)&gt;0)*(ISNUMBER('Test 6 blank'!$B$8:$B$17)*('Test 6 blank'!$B$8:$B$17=A160)+ISNUMBER('Test 6 blank'!$C$8:$C$17)*('Test 6 blank'!$C$8:$C$17=A160)&gt;0))&gt;0,0,1))</f>
        <v/>
      </c>
      <c r="D160">
        <f>SUM(B$2:B160)</f>
        <v/>
      </c>
      <c r="E160">
        <f>SUM(C$2:C160)</f>
        <v/>
      </c>
    </row>
    <row r="161">
      <c r="A161" s="9">
        <f>IF(ISNUMBER('Test 6 blank'!$E$4),IF('Test 6 blank'!$E$4+159&lt;='Test 6 blank'!$F$4,'Test 6 blank'!$E$4+159,""),"")</f>
        <v/>
      </c>
      <c r="B161">
        <f>IF(A161="",0,IF(SUMPRODUCT((ISNUMBER('Test 6 blank'!$B$8:$B$17)+ISNUMBER('Test 6 blank'!$C$8:$C$17)&gt;0)*(IF(ISNUMBER('Test 6 blank'!$B$8:$B$17),'Test 6 blank'!$B$8:$B$17,'Test 6 blank'!$E$4)&lt;=A161)*(IF(ISNUMBER('Test 6 blank'!$C$8:$C$17),'Test 6 blank'!$C$8:$C$17,'Test 6 blank'!$F$4)&gt;=A161))&gt;0,1,0))</f>
        <v/>
      </c>
      <c r="C161">
        <f>IF(B161=0,0,IF(SUMPRODUCT((ISNUMBER('Test 6 blank'!$B$8:$B$17)+ISNUMBER('Test 6 blank'!$C$8:$C$17)&gt;0)*(ISNUMBER('Test 6 blank'!$B$8:$B$17)*('Test 6 blank'!$B$8:$B$17=A161)+ISNUMBER('Test 6 blank'!$C$8:$C$17)*('Test 6 blank'!$C$8:$C$17=A161)&gt;0))&gt;0,0,1))</f>
        <v/>
      </c>
      <c r="D161">
        <f>SUM(B$2:B161)</f>
        <v/>
      </c>
      <c r="E161">
        <f>SUM(C$2:C161)</f>
        <v/>
      </c>
    </row>
    <row r="162">
      <c r="A162" s="9">
        <f>IF(ISNUMBER('Test 6 blank'!$E$4),IF('Test 6 blank'!$E$4+160&lt;='Test 6 blank'!$F$4,'Test 6 blank'!$E$4+160,""),"")</f>
        <v/>
      </c>
      <c r="B162">
        <f>IF(A162="",0,IF(SUMPRODUCT((ISNUMBER('Test 6 blank'!$B$8:$B$17)+ISNUMBER('Test 6 blank'!$C$8:$C$17)&gt;0)*(IF(ISNUMBER('Test 6 blank'!$B$8:$B$17),'Test 6 blank'!$B$8:$B$17,'Test 6 blank'!$E$4)&lt;=A162)*(IF(ISNUMBER('Test 6 blank'!$C$8:$C$17),'Test 6 blank'!$C$8:$C$17,'Test 6 blank'!$F$4)&gt;=A162))&gt;0,1,0))</f>
        <v/>
      </c>
      <c r="C162">
        <f>IF(B162=0,0,IF(SUMPRODUCT((ISNUMBER('Test 6 blank'!$B$8:$B$17)+ISNUMBER('Test 6 blank'!$C$8:$C$17)&gt;0)*(ISNUMBER('Test 6 blank'!$B$8:$B$17)*('Test 6 blank'!$B$8:$B$17=A162)+ISNUMBER('Test 6 blank'!$C$8:$C$17)*('Test 6 blank'!$C$8:$C$17=A162)&gt;0))&gt;0,0,1))</f>
        <v/>
      </c>
      <c r="D162">
        <f>SUM(B$2:B162)</f>
        <v/>
      </c>
      <c r="E162">
        <f>SUM(C$2:C162)</f>
        <v/>
      </c>
    </row>
    <row r="163">
      <c r="A163" s="9">
        <f>IF(ISNUMBER('Test 6 blank'!$E$4),IF('Test 6 blank'!$E$4+161&lt;='Test 6 blank'!$F$4,'Test 6 blank'!$E$4+161,""),"")</f>
        <v/>
      </c>
      <c r="B163">
        <f>IF(A163="",0,IF(SUMPRODUCT((ISNUMBER('Test 6 blank'!$B$8:$B$17)+ISNUMBER('Test 6 blank'!$C$8:$C$17)&gt;0)*(IF(ISNUMBER('Test 6 blank'!$B$8:$B$17),'Test 6 blank'!$B$8:$B$17,'Test 6 blank'!$E$4)&lt;=A163)*(IF(ISNUMBER('Test 6 blank'!$C$8:$C$17),'Test 6 blank'!$C$8:$C$17,'Test 6 blank'!$F$4)&gt;=A163))&gt;0,1,0))</f>
        <v/>
      </c>
      <c r="C163">
        <f>IF(B163=0,0,IF(SUMPRODUCT((ISNUMBER('Test 6 blank'!$B$8:$B$17)+ISNUMBER('Test 6 blank'!$C$8:$C$17)&gt;0)*(ISNUMBER('Test 6 blank'!$B$8:$B$17)*('Test 6 blank'!$B$8:$B$17=A163)+ISNUMBER('Test 6 blank'!$C$8:$C$17)*('Test 6 blank'!$C$8:$C$17=A163)&gt;0))&gt;0,0,1))</f>
        <v/>
      </c>
      <c r="D163">
        <f>SUM(B$2:B163)</f>
        <v/>
      </c>
      <c r="E163">
        <f>SUM(C$2:C163)</f>
        <v/>
      </c>
    </row>
    <row r="164">
      <c r="A164" s="9">
        <f>IF(ISNUMBER('Test 6 blank'!$E$4),IF('Test 6 blank'!$E$4+162&lt;='Test 6 blank'!$F$4,'Test 6 blank'!$E$4+162,""),"")</f>
        <v/>
      </c>
      <c r="B164">
        <f>IF(A164="",0,IF(SUMPRODUCT((ISNUMBER('Test 6 blank'!$B$8:$B$17)+ISNUMBER('Test 6 blank'!$C$8:$C$17)&gt;0)*(IF(ISNUMBER('Test 6 blank'!$B$8:$B$17),'Test 6 blank'!$B$8:$B$17,'Test 6 blank'!$E$4)&lt;=A164)*(IF(ISNUMBER('Test 6 blank'!$C$8:$C$17),'Test 6 blank'!$C$8:$C$17,'Test 6 blank'!$F$4)&gt;=A164))&gt;0,1,0))</f>
        <v/>
      </c>
      <c r="C164">
        <f>IF(B164=0,0,IF(SUMPRODUCT((ISNUMBER('Test 6 blank'!$B$8:$B$17)+ISNUMBER('Test 6 blank'!$C$8:$C$17)&gt;0)*(ISNUMBER('Test 6 blank'!$B$8:$B$17)*('Test 6 blank'!$B$8:$B$17=A164)+ISNUMBER('Test 6 blank'!$C$8:$C$17)*('Test 6 blank'!$C$8:$C$17=A164)&gt;0))&gt;0,0,1))</f>
        <v/>
      </c>
      <c r="D164">
        <f>SUM(B$2:B164)</f>
        <v/>
      </c>
      <c r="E164">
        <f>SUM(C$2:C164)</f>
        <v/>
      </c>
    </row>
    <row r="165">
      <c r="A165" s="9">
        <f>IF(ISNUMBER('Test 6 blank'!$E$4),IF('Test 6 blank'!$E$4+163&lt;='Test 6 blank'!$F$4,'Test 6 blank'!$E$4+163,""),"")</f>
        <v/>
      </c>
      <c r="B165">
        <f>IF(A165="",0,IF(SUMPRODUCT((ISNUMBER('Test 6 blank'!$B$8:$B$17)+ISNUMBER('Test 6 blank'!$C$8:$C$17)&gt;0)*(IF(ISNUMBER('Test 6 blank'!$B$8:$B$17),'Test 6 blank'!$B$8:$B$17,'Test 6 blank'!$E$4)&lt;=A165)*(IF(ISNUMBER('Test 6 blank'!$C$8:$C$17),'Test 6 blank'!$C$8:$C$17,'Test 6 blank'!$F$4)&gt;=A165))&gt;0,1,0))</f>
        <v/>
      </c>
      <c r="C165">
        <f>IF(B165=0,0,IF(SUMPRODUCT((ISNUMBER('Test 6 blank'!$B$8:$B$17)+ISNUMBER('Test 6 blank'!$C$8:$C$17)&gt;0)*(ISNUMBER('Test 6 blank'!$B$8:$B$17)*('Test 6 blank'!$B$8:$B$17=A165)+ISNUMBER('Test 6 blank'!$C$8:$C$17)*('Test 6 blank'!$C$8:$C$17=A165)&gt;0))&gt;0,0,1))</f>
        <v/>
      </c>
      <c r="D165">
        <f>SUM(B$2:B165)</f>
        <v/>
      </c>
      <c r="E165">
        <f>SUM(C$2:C165)</f>
        <v/>
      </c>
    </row>
    <row r="166">
      <c r="A166" s="9">
        <f>IF(ISNUMBER('Test 6 blank'!$E$4),IF('Test 6 blank'!$E$4+164&lt;='Test 6 blank'!$F$4,'Test 6 blank'!$E$4+164,""),"")</f>
        <v/>
      </c>
      <c r="B166">
        <f>IF(A166="",0,IF(SUMPRODUCT((ISNUMBER('Test 6 blank'!$B$8:$B$17)+ISNUMBER('Test 6 blank'!$C$8:$C$17)&gt;0)*(IF(ISNUMBER('Test 6 blank'!$B$8:$B$17),'Test 6 blank'!$B$8:$B$17,'Test 6 blank'!$E$4)&lt;=A166)*(IF(ISNUMBER('Test 6 blank'!$C$8:$C$17),'Test 6 blank'!$C$8:$C$17,'Test 6 blank'!$F$4)&gt;=A166))&gt;0,1,0))</f>
        <v/>
      </c>
      <c r="C166">
        <f>IF(B166=0,0,IF(SUMPRODUCT((ISNUMBER('Test 6 blank'!$B$8:$B$17)+ISNUMBER('Test 6 blank'!$C$8:$C$17)&gt;0)*(ISNUMBER('Test 6 blank'!$B$8:$B$17)*('Test 6 blank'!$B$8:$B$17=A166)+ISNUMBER('Test 6 blank'!$C$8:$C$17)*('Test 6 blank'!$C$8:$C$17=A166)&gt;0))&gt;0,0,1))</f>
        <v/>
      </c>
      <c r="D166">
        <f>SUM(B$2:B166)</f>
        <v/>
      </c>
      <c r="E166">
        <f>SUM(C$2:C166)</f>
        <v/>
      </c>
    </row>
    <row r="167">
      <c r="A167" s="9">
        <f>IF(ISNUMBER('Test 6 blank'!$E$4),IF('Test 6 blank'!$E$4+165&lt;='Test 6 blank'!$F$4,'Test 6 blank'!$E$4+165,""),"")</f>
        <v/>
      </c>
      <c r="B167">
        <f>IF(A167="",0,IF(SUMPRODUCT((ISNUMBER('Test 6 blank'!$B$8:$B$17)+ISNUMBER('Test 6 blank'!$C$8:$C$17)&gt;0)*(IF(ISNUMBER('Test 6 blank'!$B$8:$B$17),'Test 6 blank'!$B$8:$B$17,'Test 6 blank'!$E$4)&lt;=A167)*(IF(ISNUMBER('Test 6 blank'!$C$8:$C$17),'Test 6 blank'!$C$8:$C$17,'Test 6 blank'!$F$4)&gt;=A167))&gt;0,1,0))</f>
        <v/>
      </c>
      <c r="C167">
        <f>IF(B167=0,0,IF(SUMPRODUCT((ISNUMBER('Test 6 blank'!$B$8:$B$17)+ISNUMBER('Test 6 blank'!$C$8:$C$17)&gt;0)*(ISNUMBER('Test 6 blank'!$B$8:$B$17)*('Test 6 blank'!$B$8:$B$17=A167)+ISNUMBER('Test 6 blank'!$C$8:$C$17)*('Test 6 blank'!$C$8:$C$17=A167)&gt;0))&gt;0,0,1))</f>
        <v/>
      </c>
      <c r="D167">
        <f>SUM(B$2:B167)</f>
        <v/>
      </c>
      <c r="E167">
        <f>SUM(C$2:C167)</f>
        <v/>
      </c>
    </row>
    <row r="168">
      <c r="A168" s="9">
        <f>IF(ISNUMBER('Test 6 blank'!$E$4),IF('Test 6 blank'!$E$4+166&lt;='Test 6 blank'!$F$4,'Test 6 blank'!$E$4+166,""),"")</f>
        <v/>
      </c>
      <c r="B168">
        <f>IF(A168="",0,IF(SUMPRODUCT((ISNUMBER('Test 6 blank'!$B$8:$B$17)+ISNUMBER('Test 6 blank'!$C$8:$C$17)&gt;0)*(IF(ISNUMBER('Test 6 blank'!$B$8:$B$17),'Test 6 blank'!$B$8:$B$17,'Test 6 blank'!$E$4)&lt;=A168)*(IF(ISNUMBER('Test 6 blank'!$C$8:$C$17),'Test 6 blank'!$C$8:$C$17,'Test 6 blank'!$F$4)&gt;=A168))&gt;0,1,0))</f>
        <v/>
      </c>
      <c r="C168">
        <f>IF(B168=0,0,IF(SUMPRODUCT((ISNUMBER('Test 6 blank'!$B$8:$B$17)+ISNUMBER('Test 6 blank'!$C$8:$C$17)&gt;0)*(ISNUMBER('Test 6 blank'!$B$8:$B$17)*('Test 6 blank'!$B$8:$B$17=A168)+ISNUMBER('Test 6 blank'!$C$8:$C$17)*('Test 6 blank'!$C$8:$C$17=A168)&gt;0))&gt;0,0,1))</f>
        <v/>
      </c>
      <c r="D168">
        <f>SUM(B$2:B168)</f>
        <v/>
      </c>
      <c r="E168">
        <f>SUM(C$2:C168)</f>
        <v/>
      </c>
    </row>
    <row r="169">
      <c r="A169" s="9">
        <f>IF(ISNUMBER('Test 6 blank'!$E$4),IF('Test 6 blank'!$E$4+167&lt;='Test 6 blank'!$F$4,'Test 6 blank'!$E$4+167,""),"")</f>
        <v/>
      </c>
      <c r="B169">
        <f>IF(A169="",0,IF(SUMPRODUCT((ISNUMBER('Test 6 blank'!$B$8:$B$17)+ISNUMBER('Test 6 blank'!$C$8:$C$17)&gt;0)*(IF(ISNUMBER('Test 6 blank'!$B$8:$B$17),'Test 6 blank'!$B$8:$B$17,'Test 6 blank'!$E$4)&lt;=A169)*(IF(ISNUMBER('Test 6 blank'!$C$8:$C$17),'Test 6 blank'!$C$8:$C$17,'Test 6 blank'!$F$4)&gt;=A169))&gt;0,1,0))</f>
        <v/>
      </c>
      <c r="C169">
        <f>IF(B169=0,0,IF(SUMPRODUCT((ISNUMBER('Test 6 blank'!$B$8:$B$17)+ISNUMBER('Test 6 blank'!$C$8:$C$17)&gt;0)*(ISNUMBER('Test 6 blank'!$B$8:$B$17)*('Test 6 blank'!$B$8:$B$17=A169)+ISNUMBER('Test 6 blank'!$C$8:$C$17)*('Test 6 blank'!$C$8:$C$17=A169)&gt;0))&gt;0,0,1))</f>
        <v/>
      </c>
      <c r="D169">
        <f>SUM(B$2:B169)</f>
        <v/>
      </c>
      <c r="E169">
        <f>SUM(C$2:C169)</f>
        <v/>
      </c>
    </row>
    <row r="170">
      <c r="A170" s="9">
        <f>IF(ISNUMBER('Test 6 blank'!$E$4),IF('Test 6 blank'!$E$4+168&lt;='Test 6 blank'!$F$4,'Test 6 blank'!$E$4+168,""),"")</f>
        <v/>
      </c>
      <c r="B170">
        <f>IF(A170="",0,IF(SUMPRODUCT((ISNUMBER('Test 6 blank'!$B$8:$B$17)+ISNUMBER('Test 6 blank'!$C$8:$C$17)&gt;0)*(IF(ISNUMBER('Test 6 blank'!$B$8:$B$17),'Test 6 blank'!$B$8:$B$17,'Test 6 blank'!$E$4)&lt;=A170)*(IF(ISNUMBER('Test 6 blank'!$C$8:$C$17),'Test 6 blank'!$C$8:$C$17,'Test 6 blank'!$F$4)&gt;=A170))&gt;0,1,0))</f>
        <v/>
      </c>
      <c r="C170">
        <f>IF(B170=0,0,IF(SUMPRODUCT((ISNUMBER('Test 6 blank'!$B$8:$B$17)+ISNUMBER('Test 6 blank'!$C$8:$C$17)&gt;0)*(ISNUMBER('Test 6 blank'!$B$8:$B$17)*('Test 6 blank'!$B$8:$B$17=A170)+ISNUMBER('Test 6 blank'!$C$8:$C$17)*('Test 6 blank'!$C$8:$C$17=A170)&gt;0))&gt;0,0,1))</f>
        <v/>
      </c>
      <c r="D170">
        <f>SUM(B$2:B170)</f>
        <v/>
      </c>
      <c r="E170">
        <f>SUM(C$2:C170)</f>
        <v/>
      </c>
    </row>
    <row r="171">
      <c r="A171" s="9">
        <f>IF(ISNUMBER('Test 6 blank'!$E$4),IF('Test 6 blank'!$E$4+169&lt;='Test 6 blank'!$F$4,'Test 6 blank'!$E$4+169,""),"")</f>
        <v/>
      </c>
      <c r="B171">
        <f>IF(A171="",0,IF(SUMPRODUCT((ISNUMBER('Test 6 blank'!$B$8:$B$17)+ISNUMBER('Test 6 blank'!$C$8:$C$17)&gt;0)*(IF(ISNUMBER('Test 6 blank'!$B$8:$B$17),'Test 6 blank'!$B$8:$B$17,'Test 6 blank'!$E$4)&lt;=A171)*(IF(ISNUMBER('Test 6 blank'!$C$8:$C$17),'Test 6 blank'!$C$8:$C$17,'Test 6 blank'!$F$4)&gt;=A171))&gt;0,1,0))</f>
        <v/>
      </c>
      <c r="C171">
        <f>IF(B171=0,0,IF(SUMPRODUCT((ISNUMBER('Test 6 blank'!$B$8:$B$17)+ISNUMBER('Test 6 blank'!$C$8:$C$17)&gt;0)*(ISNUMBER('Test 6 blank'!$B$8:$B$17)*('Test 6 blank'!$B$8:$B$17=A171)+ISNUMBER('Test 6 blank'!$C$8:$C$17)*('Test 6 blank'!$C$8:$C$17=A171)&gt;0))&gt;0,0,1))</f>
        <v/>
      </c>
      <c r="D171">
        <f>SUM(B$2:B171)</f>
        <v/>
      </c>
      <c r="E171">
        <f>SUM(C$2:C171)</f>
        <v/>
      </c>
    </row>
    <row r="172">
      <c r="A172" s="9">
        <f>IF(ISNUMBER('Test 6 blank'!$E$4),IF('Test 6 blank'!$E$4+170&lt;='Test 6 blank'!$F$4,'Test 6 blank'!$E$4+170,""),"")</f>
        <v/>
      </c>
      <c r="B172">
        <f>IF(A172="",0,IF(SUMPRODUCT((ISNUMBER('Test 6 blank'!$B$8:$B$17)+ISNUMBER('Test 6 blank'!$C$8:$C$17)&gt;0)*(IF(ISNUMBER('Test 6 blank'!$B$8:$B$17),'Test 6 blank'!$B$8:$B$17,'Test 6 blank'!$E$4)&lt;=A172)*(IF(ISNUMBER('Test 6 blank'!$C$8:$C$17),'Test 6 blank'!$C$8:$C$17,'Test 6 blank'!$F$4)&gt;=A172))&gt;0,1,0))</f>
        <v/>
      </c>
      <c r="C172">
        <f>IF(B172=0,0,IF(SUMPRODUCT((ISNUMBER('Test 6 blank'!$B$8:$B$17)+ISNUMBER('Test 6 blank'!$C$8:$C$17)&gt;0)*(ISNUMBER('Test 6 blank'!$B$8:$B$17)*('Test 6 blank'!$B$8:$B$17=A172)+ISNUMBER('Test 6 blank'!$C$8:$C$17)*('Test 6 blank'!$C$8:$C$17=A172)&gt;0))&gt;0,0,1))</f>
        <v/>
      </c>
      <c r="D172">
        <f>SUM(B$2:B172)</f>
        <v/>
      </c>
      <c r="E172">
        <f>SUM(C$2:C172)</f>
        <v/>
      </c>
    </row>
    <row r="173">
      <c r="A173" s="9">
        <f>IF(ISNUMBER('Test 6 blank'!$E$4),IF('Test 6 blank'!$E$4+171&lt;='Test 6 blank'!$F$4,'Test 6 blank'!$E$4+171,""),"")</f>
        <v/>
      </c>
      <c r="B173">
        <f>IF(A173="",0,IF(SUMPRODUCT((ISNUMBER('Test 6 blank'!$B$8:$B$17)+ISNUMBER('Test 6 blank'!$C$8:$C$17)&gt;0)*(IF(ISNUMBER('Test 6 blank'!$B$8:$B$17),'Test 6 blank'!$B$8:$B$17,'Test 6 blank'!$E$4)&lt;=A173)*(IF(ISNUMBER('Test 6 blank'!$C$8:$C$17),'Test 6 blank'!$C$8:$C$17,'Test 6 blank'!$F$4)&gt;=A173))&gt;0,1,0))</f>
        <v/>
      </c>
      <c r="C173">
        <f>IF(B173=0,0,IF(SUMPRODUCT((ISNUMBER('Test 6 blank'!$B$8:$B$17)+ISNUMBER('Test 6 blank'!$C$8:$C$17)&gt;0)*(ISNUMBER('Test 6 blank'!$B$8:$B$17)*('Test 6 blank'!$B$8:$B$17=A173)+ISNUMBER('Test 6 blank'!$C$8:$C$17)*('Test 6 blank'!$C$8:$C$17=A173)&gt;0))&gt;0,0,1))</f>
        <v/>
      </c>
      <c r="D173">
        <f>SUM(B$2:B173)</f>
        <v/>
      </c>
      <c r="E173">
        <f>SUM(C$2:C173)</f>
        <v/>
      </c>
    </row>
    <row r="174">
      <c r="A174" s="9">
        <f>IF(ISNUMBER('Test 6 blank'!$E$4),IF('Test 6 blank'!$E$4+172&lt;='Test 6 blank'!$F$4,'Test 6 blank'!$E$4+172,""),"")</f>
        <v/>
      </c>
      <c r="B174">
        <f>IF(A174="",0,IF(SUMPRODUCT((ISNUMBER('Test 6 blank'!$B$8:$B$17)+ISNUMBER('Test 6 blank'!$C$8:$C$17)&gt;0)*(IF(ISNUMBER('Test 6 blank'!$B$8:$B$17),'Test 6 blank'!$B$8:$B$17,'Test 6 blank'!$E$4)&lt;=A174)*(IF(ISNUMBER('Test 6 blank'!$C$8:$C$17),'Test 6 blank'!$C$8:$C$17,'Test 6 blank'!$F$4)&gt;=A174))&gt;0,1,0))</f>
        <v/>
      </c>
      <c r="C174">
        <f>IF(B174=0,0,IF(SUMPRODUCT((ISNUMBER('Test 6 blank'!$B$8:$B$17)+ISNUMBER('Test 6 blank'!$C$8:$C$17)&gt;0)*(ISNUMBER('Test 6 blank'!$B$8:$B$17)*('Test 6 blank'!$B$8:$B$17=A174)+ISNUMBER('Test 6 blank'!$C$8:$C$17)*('Test 6 blank'!$C$8:$C$17=A174)&gt;0))&gt;0,0,1))</f>
        <v/>
      </c>
      <c r="D174">
        <f>SUM(B$2:B174)</f>
        <v/>
      </c>
      <c r="E174">
        <f>SUM(C$2:C174)</f>
        <v/>
      </c>
    </row>
    <row r="175">
      <c r="A175" s="9">
        <f>IF(ISNUMBER('Test 6 blank'!$E$4),IF('Test 6 blank'!$E$4+173&lt;='Test 6 blank'!$F$4,'Test 6 blank'!$E$4+173,""),"")</f>
        <v/>
      </c>
      <c r="B175">
        <f>IF(A175="",0,IF(SUMPRODUCT((ISNUMBER('Test 6 blank'!$B$8:$B$17)+ISNUMBER('Test 6 blank'!$C$8:$C$17)&gt;0)*(IF(ISNUMBER('Test 6 blank'!$B$8:$B$17),'Test 6 blank'!$B$8:$B$17,'Test 6 blank'!$E$4)&lt;=A175)*(IF(ISNUMBER('Test 6 blank'!$C$8:$C$17),'Test 6 blank'!$C$8:$C$17,'Test 6 blank'!$F$4)&gt;=A175))&gt;0,1,0))</f>
        <v/>
      </c>
      <c r="C175">
        <f>IF(B175=0,0,IF(SUMPRODUCT((ISNUMBER('Test 6 blank'!$B$8:$B$17)+ISNUMBER('Test 6 blank'!$C$8:$C$17)&gt;0)*(ISNUMBER('Test 6 blank'!$B$8:$B$17)*('Test 6 blank'!$B$8:$B$17=A175)+ISNUMBER('Test 6 blank'!$C$8:$C$17)*('Test 6 blank'!$C$8:$C$17=A175)&gt;0))&gt;0,0,1))</f>
        <v/>
      </c>
      <c r="D175">
        <f>SUM(B$2:B175)</f>
        <v/>
      </c>
      <c r="E175">
        <f>SUM(C$2:C175)</f>
        <v/>
      </c>
    </row>
    <row r="176">
      <c r="A176" s="9">
        <f>IF(ISNUMBER('Test 6 blank'!$E$4),IF('Test 6 blank'!$E$4+174&lt;='Test 6 blank'!$F$4,'Test 6 blank'!$E$4+174,""),"")</f>
        <v/>
      </c>
      <c r="B176">
        <f>IF(A176="",0,IF(SUMPRODUCT((ISNUMBER('Test 6 blank'!$B$8:$B$17)+ISNUMBER('Test 6 blank'!$C$8:$C$17)&gt;0)*(IF(ISNUMBER('Test 6 blank'!$B$8:$B$17),'Test 6 blank'!$B$8:$B$17,'Test 6 blank'!$E$4)&lt;=A176)*(IF(ISNUMBER('Test 6 blank'!$C$8:$C$17),'Test 6 blank'!$C$8:$C$17,'Test 6 blank'!$F$4)&gt;=A176))&gt;0,1,0))</f>
        <v/>
      </c>
      <c r="C176">
        <f>IF(B176=0,0,IF(SUMPRODUCT((ISNUMBER('Test 6 blank'!$B$8:$B$17)+ISNUMBER('Test 6 blank'!$C$8:$C$17)&gt;0)*(ISNUMBER('Test 6 blank'!$B$8:$B$17)*('Test 6 blank'!$B$8:$B$17=A176)+ISNUMBER('Test 6 blank'!$C$8:$C$17)*('Test 6 blank'!$C$8:$C$17=A176)&gt;0))&gt;0,0,1))</f>
        <v/>
      </c>
      <c r="D176">
        <f>SUM(B$2:B176)</f>
        <v/>
      </c>
      <c r="E176">
        <f>SUM(C$2:C176)</f>
        <v/>
      </c>
    </row>
    <row r="177">
      <c r="A177" s="9">
        <f>IF(ISNUMBER('Test 6 blank'!$E$4),IF('Test 6 blank'!$E$4+175&lt;='Test 6 blank'!$F$4,'Test 6 blank'!$E$4+175,""),"")</f>
        <v/>
      </c>
      <c r="B177">
        <f>IF(A177="",0,IF(SUMPRODUCT((ISNUMBER('Test 6 blank'!$B$8:$B$17)+ISNUMBER('Test 6 blank'!$C$8:$C$17)&gt;0)*(IF(ISNUMBER('Test 6 blank'!$B$8:$B$17),'Test 6 blank'!$B$8:$B$17,'Test 6 blank'!$E$4)&lt;=A177)*(IF(ISNUMBER('Test 6 blank'!$C$8:$C$17),'Test 6 blank'!$C$8:$C$17,'Test 6 blank'!$F$4)&gt;=A177))&gt;0,1,0))</f>
        <v/>
      </c>
      <c r="C177">
        <f>IF(B177=0,0,IF(SUMPRODUCT((ISNUMBER('Test 6 blank'!$B$8:$B$17)+ISNUMBER('Test 6 blank'!$C$8:$C$17)&gt;0)*(ISNUMBER('Test 6 blank'!$B$8:$B$17)*('Test 6 blank'!$B$8:$B$17=A177)+ISNUMBER('Test 6 blank'!$C$8:$C$17)*('Test 6 blank'!$C$8:$C$17=A177)&gt;0))&gt;0,0,1))</f>
        <v/>
      </c>
      <c r="D177">
        <f>SUM(B$2:B177)</f>
        <v/>
      </c>
      <c r="E177">
        <f>SUM(C$2:C177)</f>
        <v/>
      </c>
    </row>
    <row r="178">
      <c r="A178" s="9">
        <f>IF(ISNUMBER('Test 6 blank'!$E$4),IF('Test 6 blank'!$E$4+176&lt;='Test 6 blank'!$F$4,'Test 6 blank'!$E$4+176,""),"")</f>
        <v/>
      </c>
      <c r="B178">
        <f>IF(A178="",0,IF(SUMPRODUCT((ISNUMBER('Test 6 blank'!$B$8:$B$17)+ISNUMBER('Test 6 blank'!$C$8:$C$17)&gt;0)*(IF(ISNUMBER('Test 6 blank'!$B$8:$B$17),'Test 6 blank'!$B$8:$B$17,'Test 6 blank'!$E$4)&lt;=A178)*(IF(ISNUMBER('Test 6 blank'!$C$8:$C$17),'Test 6 blank'!$C$8:$C$17,'Test 6 blank'!$F$4)&gt;=A178))&gt;0,1,0))</f>
        <v/>
      </c>
      <c r="C178">
        <f>IF(B178=0,0,IF(SUMPRODUCT((ISNUMBER('Test 6 blank'!$B$8:$B$17)+ISNUMBER('Test 6 blank'!$C$8:$C$17)&gt;0)*(ISNUMBER('Test 6 blank'!$B$8:$B$17)*('Test 6 blank'!$B$8:$B$17=A178)+ISNUMBER('Test 6 blank'!$C$8:$C$17)*('Test 6 blank'!$C$8:$C$17=A178)&gt;0))&gt;0,0,1))</f>
        <v/>
      </c>
      <c r="D178">
        <f>SUM(B$2:B178)</f>
        <v/>
      </c>
      <c r="E178">
        <f>SUM(C$2:C178)</f>
        <v/>
      </c>
    </row>
    <row r="179">
      <c r="A179" s="9">
        <f>IF(ISNUMBER('Test 6 blank'!$E$4),IF('Test 6 blank'!$E$4+177&lt;='Test 6 blank'!$F$4,'Test 6 blank'!$E$4+177,""),"")</f>
        <v/>
      </c>
      <c r="B179">
        <f>IF(A179="",0,IF(SUMPRODUCT((ISNUMBER('Test 6 blank'!$B$8:$B$17)+ISNUMBER('Test 6 blank'!$C$8:$C$17)&gt;0)*(IF(ISNUMBER('Test 6 blank'!$B$8:$B$17),'Test 6 blank'!$B$8:$B$17,'Test 6 blank'!$E$4)&lt;=A179)*(IF(ISNUMBER('Test 6 blank'!$C$8:$C$17),'Test 6 blank'!$C$8:$C$17,'Test 6 blank'!$F$4)&gt;=A179))&gt;0,1,0))</f>
        <v/>
      </c>
      <c r="C179">
        <f>IF(B179=0,0,IF(SUMPRODUCT((ISNUMBER('Test 6 blank'!$B$8:$B$17)+ISNUMBER('Test 6 blank'!$C$8:$C$17)&gt;0)*(ISNUMBER('Test 6 blank'!$B$8:$B$17)*('Test 6 blank'!$B$8:$B$17=A179)+ISNUMBER('Test 6 blank'!$C$8:$C$17)*('Test 6 blank'!$C$8:$C$17=A179)&gt;0))&gt;0,0,1))</f>
        <v/>
      </c>
      <c r="D179">
        <f>SUM(B$2:B179)</f>
        <v/>
      </c>
      <c r="E179">
        <f>SUM(C$2:C179)</f>
        <v/>
      </c>
    </row>
    <row r="180">
      <c r="A180" s="9">
        <f>IF(ISNUMBER('Test 6 blank'!$E$4),IF('Test 6 blank'!$E$4+178&lt;='Test 6 blank'!$F$4,'Test 6 blank'!$E$4+178,""),"")</f>
        <v/>
      </c>
      <c r="B180">
        <f>IF(A180="",0,IF(SUMPRODUCT((ISNUMBER('Test 6 blank'!$B$8:$B$17)+ISNUMBER('Test 6 blank'!$C$8:$C$17)&gt;0)*(IF(ISNUMBER('Test 6 blank'!$B$8:$B$17),'Test 6 blank'!$B$8:$B$17,'Test 6 blank'!$E$4)&lt;=A180)*(IF(ISNUMBER('Test 6 blank'!$C$8:$C$17),'Test 6 blank'!$C$8:$C$17,'Test 6 blank'!$F$4)&gt;=A180))&gt;0,1,0))</f>
        <v/>
      </c>
      <c r="C180">
        <f>IF(B180=0,0,IF(SUMPRODUCT((ISNUMBER('Test 6 blank'!$B$8:$B$17)+ISNUMBER('Test 6 blank'!$C$8:$C$17)&gt;0)*(ISNUMBER('Test 6 blank'!$B$8:$B$17)*('Test 6 blank'!$B$8:$B$17=A180)+ISNUMBER('Test 6 blank'!$C$8:$C$17)*('Test 6 blank'!$C$8:$C$17=A180)&gt;0))&gt;0,0,1))</f>
        <v/>
      </c>
      <c r="D180">
        <f>SUM(B$2:B180)</f>
        <v/>
      </c>
      <c r="E180">
        <f>SUM(C$2:C180)</f>
        <v/>
      </c>
    </row>
    <row r="181">
      <c r="A181" s="9">
        <f>IF(ISNUMBER('Test 6 blank'!$E$4),IF('Test 6 blank'!$E$4+179&lt;='Test 6 blank'!$F$4,'Test 6 blank'!$E$4+179,""),"")</f>
        <v/>
      </c>
      <c r="B181">
        <f>IF(A181="",0,IF(SUMPRODUCT((ISNUMBER('Test 6 blank'!$B$8:$B$17)+ISNUMBER('Test 6 blank'!$C$8:$C$17)&gt;0)*(IF(ISNUMBER('Test 6 blank'!$B$8:$B$17),'Test 6 blank'!$B$8:$B$17,'Test 6 blank'!$E$4)&lt;=A181)*(IF(ISNUMBER('Test 6 blank'!$C$8:$C$17),'Test 6 blank'!$C$8:$C$17,'Test 6 blank'!$F$4)&gt;=A181))&gt;0,1,0))</f>
        <v/>
      </c>
      <c r="C181">
        <f>IF(B181=0,0,IF(SUMPRODUCT((ISNUMBER('Test 6 blank'!$B$8:$B$17)+ISNUMBER('Test 6 blank'!$C$8:$C$17)&gt;0)*(ISNUMBER('Test 6 blank'!$B$8:$B$17)*('Test 6 blank'!$B$8:$B$17=A181)+ISNUMBER('Test 6 blank'!$C$8:$C$17)*('Test 6 blank'!$C$8:$C$17=A181)&gt;0))&gt;0,0,1))</f>
        <v/>
      </c>
      <c r="D181">
        <f>SUM(B$2:B181)</f>
        <v/>
      </c>
      <c r="E181">
        <f>SUM(C$2:C181)</f>
        <v/>
      </c>
    </row>
    <row r="182">
      <c r="A182" s="9">
        <f>IF(ISNUMBER('Test 6 blank'!$E$4),IF('Test 6 blank'!$E$4+180&lt;='Test 6 blank'!$F$4,'Test 6 blank'!$E$4+180,""),"")</f>
        <v/>
      </c>
      <c r="B182">
        <f>IF(A182="",0,IF(SUMPRODUCT((ISNUMBER('Test 6 blank'!$B$8:$B$17)+ISNUMBER('Test 6 blank'!$C$8:$C$17)&gt;0)*(IF(ISNUMBER('Test 6 blank'!$B$8:$B$17),'Test 6 blank'!$B$8:$B$17,'Test 6 blank'!$E$4)&lt;=A182)*(IF(ISNUMBER('Test 6 blank'!$C$8:$C$17),'Test 6 blank'!$C$8:$C$17,'Test 6 blank'!$F$4)&gt;=A182))&gt;0,1,0))</f>
        <v/>
      </c>
      <c r="C182">
        <f>IF(B182=0,0,IF(SUMPRODUCT((ISNUMBER('Test 6 blank'!$B$8:$B$17)+ISNUMBER('Test 6 blank'!$C$8:$C$17)&gt;0)*(ISNUMBER('Test 6 blank'!$B$8:$B$17)*('Test 6 blank'!$B$8:$B$17=A182)+ISNUMBER('Test 6 blank'!$C$8:$C$17)*('Test 6 blank'!$C$8:$C$17=A182)&gt;0))&gt;0,0,1))</f>
        <v/>
      </c>
      <c r="D182">
        <f>SUM(B$2:B182)</f>
        <v/>
      </c>
      <c r="E182">
        <f>SUM(C$2:C182)</f>
        <v/>
      </c>
    </row>
    <row r="183">
      <c r="A183" s="9">
        <f>IF(ISNUMBER('Test 6 blank'!$E$4),IF('Test 6 blank'!$E$4+181&lt;='Test 6 blank'!$F$4,'Test 6 blank'!$E$4+181,""),"")</f>
        <v/>
      </c>
      <c r="B183">
        <f>IF(A183="",0,IF(SUMPRODUCT((ISNUMBER('Test 6 blank'!$B$8:$B$17)+ISNUMBER('Test 6 blank'!$C$8:$C$17)&gt;0)*(IF(ISNUMBER('Test 6 blank'!$B$8:$B$17),'Test 6 blank'!$B$8:$B$17,'Test 6 blank'!$E$4)&lt;=A183)*(IF(ISNUMBER('Test 6 blank'!$C$8:$C$17),'Test 6 blank'!$C$8:$C$17,'Test 6 blank'!$F$4)&gt;=A183))&gt;0,1,0))</f>
        <v/>
      </c>
      <c r="C183">
        <f>IF(B183=0,0,IF(SUMPRODUCT((ISNUMBER('Test 6 blank'!$B$8:$B$17)+ISNUMBER('Test 6 blank'!$C$8:$C$17)&gt;0)*(ISNUMBER('Test 6 blank'!$B$8:$B$17)*('Test 6 blank'!$B$8:$B$17=A183)+ISNUMBER('Test 6 blank'!$C$8:$C$17)*('Test 6 blank'!$C$8:$C$17=A183)&gt;0))&gt;0,0,1))</f>
        <v/>
      </c>
      <c r="D183">
        <f>SUM(B$2:B183)</f>
        <v/>
      </c>
      <c r="E183">
        <f>SUM(C$2:C183)</f>
        <v/>
      </c>
    </row>
    <row r="184">
      <c r="A184" s="9">
        <f>IF(ISNUMBER('Test 6 blank'!$E$4),IF('Test 6 blank'!$E$4+182&lt;='Test 6 blank'!$F$4,'Test 6 blank'!$E$4+182,""),"")</f>
        <v/>
      </c>
      <c r="B184">
        <f>IF(A184="",0,IF(SUMPRODUCT((ISNUMBER('Test 6 blank'!$B$8:$B$17)+ISNUMBER('Test 6 blank'!$C$8:$C$17)&gt;0)*(IF(ISNUMBER('Test 6 blank'!$B$8:$B$17),'Test 6 blank'!$B$8:$B$17,'Test 6 blank'!$E$4)&lt;=A184)*(IF(ISNUMBER('Test 6 blank'!$C$8:$C$17),'Test 6 blank'!$C$8:$C$17,'Test 6 blank'!$F$4)&gt;=A184))&gt;0,1,0))</f>
        <v/>
      </c>
      <c r="C184">
        <f>IF(B184=0,0,IF(SUMPRODUCT((ISNUMBER('Test 6 blank'!$B$8:$B$17)+ISNUMBER('Test 6 blank'!$C$8:$C$17)&gt;0)*(ISNUMBER('Test 6 blank'!$B$8:$B$17)*('Test 6 blank'!$B$8:$B$17=A184)+ISNUMBER('Test 6 blank'!$C$8:$C$17)*('Test 6 blank'!$C$8:$C$17=A184)&gt;0))&gt;0,0,1))</f>
        <v/>
      </c>
      <c r="D184">
        <f>SUM(B$2:B184)</f>
        <v/>
      </c>
      <c r="E184">
        <f>SUM(C$2:C184)</f>
        <v/>
      </c>
    </row>
    <row r="185">
      <c r="A185" s="9">
        <f>IF(ISNUMBER('Test 6 blank'!$E$4),IF('Test 6 blank'!$E$4+183&lt;='Test 6 blank'!$F$4,'Test 6 blank'!$E$4+183,""),"")</f>
        <v/>
      </c>
      <c r="B185">
        <f>IF(A185="",0,IF(SUMPRODUCT((ISNUMBER('Test 6 blank'!$B$8:$B$17)+ISNUMBER('Test 6 blank'!$C$8:$C$17)&gt;0)*(IF(ISNUMBER('Test 6 blank'!$B$8:$B$17),'Test 6 blank'!$B$8:$B$17,'Test 6 blank'!$E$4)&lt;=A185)*(IF(ISNUMBER('Test 6 blank'!$C$8:$C$17),'Test 6 blank'!$C$8:$C$17,'Test 6 blank'!$F$4)&gt;=A185))&gt;0,1,0))</f>
        <v/>
      </c>
      <c r="C185">
        <f>IF(B185=0,0,IF(SUMPRODUCT((ISNUMBER('Test 6 blank'!$B$8:$B$17)+ISNUMBER('Test 6 blank'!$C$8:$C$17)&gt;0)*(ISNUMBER('Test 6 blank'!$B$8:$B$17)*('Test 6 blank'!$B$8:$B$17=A185)+ISNUMBER('Test 6 blank'!$C$8:$C$17)*('Test 6 blank'!$C$8:$C$17=A185)&gt;0))&gt;0,0,1))</f>
        <v/>
      </c>
      <c r="D185">
        <f>SUM(B$2:B185)</f>
        <v/>
      </c>
      <c r="E185">
        <f>SUM(C$2:C185)</f>
        <v/>
      </c>
    </row>
    <row r="186">
      <c r="A186" s="9">
        <f>IF(ISNUMBER('Test 6 blank'!$E$4),IF('Test 6 blank'!$E$4+184&lt;='Test 6 blank'!$F$4,'Test 6 blank'!$E$4+184,""),"")</f>
        <v/>
      </c>
      <c r="B186">
        <f>IF(A186="",0,IF(SUMPRODUCT((ISNUMBER('Test 6 blank'!$B$8:$B$17)+ISNUMBER('Test 6 blank'!$C$8:$C$17)&gt;0)*(IF(ISNUMBER('Test 6 blank'!$B$8:$B$17),'Test 6 blank'!$B$8:$B$17,'Test 6 blank'!$E$4)&lt;=A186)*(IF(ISNUMBER('Test 6 blank'!$C$8:$C$17),'Test 6 blank'!$C$8:$C$17,'Test 6 blank'!$F$4)&gt;=A186))&gt;0,1,0))</f>
        <v/>
      </c>
      <c r="C186">
        <f>IF(B186=0,0,IF(SUMPRODUCT((ISNUMBER('Test 6 blank'!$B$8:$B$17)+ISNUMBER('Test 6 blank'!$C$8:$C$17)&gt;0)*(ISNUMBER('Test 6 blank'!$B$8:$B$17)*('Test 6 blank'!$B$8:$B$17=A186)+ISNUMBER('Test 6 blank'!$C$8:$C$17)*('Test 6 blank'!$C$8:$C$17=A186)&gt;0))&gt;0,0,1))</f>
        <v/>
      </c>
      <c r="D186">
        <f>SUM(B$2:B186)</f>
        <v/>
      </c>
      <c r="E186">
        <f>SUM(C$2:C186)</f>
        <v/>
      </c>
    </row>
    <row r="187">
      <c r="A187" s="9">
        <f>IF(ISNUMBER('Test 6 blank'!$E$4),IF('Test 6 blank'!$E$4+185&lt;='Test 6 blank'!$F$4,'Test 6 blank'!$E$4+185,""),"")</f>
        <v/>
      </c>
      <c r="B187">
        <f>IF(A187="",0,IF(SUMPRODUCT((ISNUMBER('Test 6 blank'!$B$8:$B$17)+ISNUMBER('Test 6 blank'!$C$8:$C$17)&gt;0)*(IF(ISNUMBER('Test 6 blank'!$B$8:$B$17),'Test 6 blank'!$B$8:$B$17,'Test 6 blank'!$E$4)&lt;=A187)*(IF(ISNUMBER('Test 6 blank'!$C$8:$C$17),'Test 6 blank'!$C$8:$C$17,'Test 6 blank'!$F$4)&gt;=A187))&gt;0,1,0))</f>
        <v/>
      </c>
      <c r="C187">
        <f>IF(B187=0,0,IF(SUMPRODUCT((ISNUMBER('Test 6 blank'!$B$8:$B$17)+ISNUMBER('Test 6 blank'!$C$8:$C$17)&gt;0)*(ISNUMBER('Test 6 blank'!$B$8:$B$17)*('Test 6 blank'!$B$8:$B$17=A187)+ISNUMBER('Test 6 blank'!$C$8:$C$17)*('Test 6 blank'!$C$8:$C$17=A187)&gt;0))&gt;0,0,1))</f>
        <v/>
      </c>
      <c r="D187">
        <f>SUM(B$2:B187)</f>
        <v/>
      </c>
      <c r="E187">
        <f>SUM(C$2:C187)</f>
        <v/>
      </c>
    </row>
    <row r="188">
      <c r="A188" s="9">
        <f>IF(ISNUMBER('Test 6 blank'!$E$4),IF('Test 6 blank'!$E$4+186&lt;='Test 6 blank'!$F$4,'Test 6 blank'!$E$4+186,""),"")</f>
        <v/>
      </c>
      <c r="B188">
        <f>IF(A188="",0,IF(SUMPRODUCT((ISNUMBER('Test 6 blank'!$B$8:$B$17)+ISNUMBER('Test 6 blank'!$C$8:$C$17)&gt;0)*(IF(ISNUMBER('Test 6 blank'!$B$8:$B$17),'Test 6 blank'!$B$8:$B$17,'Test 6 blank'!$E$4)&lt;=A188)*(IF(ISNUMBER('Test 6 blank'!$C$8:$C$17),'Test 6 blank'!$C$8:$C$17,'Test 6 blank'!$F$4)&gt;=A188))&gt;0,1,0))</f>
        <v/>
      </c>
      <c r="C188">
        <f>IF(B188=0,0,IF(SUMPRODUCT((ISNUMBER('Test 6 blank'!$B$8:$B$17)+ISNUMBER('Test 6 blank'!$C$8:$C$17)&gt;0)*(ISNUMBER('Test 6 blank'!$B$8:$B$17)*('Test 6 blank'!$B$8:$B$17=A188)+ISNUMBER('Test 6 blank'!$C$8:$C$17)*('Test 6 blank'!$C$8:$C$17=A188)&gt;0))&gt;0,0,1))</f>
        <v/>
      </c>
      <c r="D188">
        <f>SUM(B$2:B188)</f>
        <v/>
      </c>
      <c r="E188">
        <f>SUM(C$2:C188)</f>
        <v/>
      </c>
    </row>
    <row r="189">
      <c r="A189" s="9">
        <f>IF(ISNUMBER('Test 6 blank'!$E$4),IF('Test 6 blank'!$E$4+187&lt;='Test 6 blank'!$F$4,'Test 6 blank'!$E$4+187,""),"")</f>
        <v/>
      </c>
      <c r="B189">
        <f>IF(A189="",0,IF(SUMPRODUCT((ISNUMBER('Test 6 blank'!$B$8:$B$17)+ISNUMBER('Test 6 blank'!$C$8:$C$17)&gt;0)*(IF(ISNUMBER('Test 6 blank'!$B$8:$B$17),'Test 6 blank'!$B$8:$B$17,'Test 6 blank'!$E$4)&lt;=A189)*(IF(ISNUMBER('Test 6 blank'!$C$8:$C$17),'Test 6 blank'!$C$8:$C$17,'Test 6 blank'!$F$4)&gt;=A189))&gt;0,1,0))</f>
        <v/>
      </c>
      <c r="C189">
        <f>IF(B189=0,0,IF(SUMPRODUCT((ISNUMBER('Test 6 blank'!$B$8:$B$17)+ISNUMBER('Test 6 blank'!$C$8:$C$17)&gt;0)*(ISNUMBER('Test 6 blank'!$B$8:$B$17)*('Test 6 blank'!$B$8:$B$17=A189)+ISNUMBER('Test 6 blank'!$C$8:$C$17)*('Test 6 blank'!$C$8:$C$17=A189)&gt;0))&gt;0,0,1))</f>
        <v/>
      </c>
      <c r="D189">
        <f>SUM(B$2:B189)</f>
        <v/>
      </c>
      <c r="E189">
        <f>SUM(C$2:C189)</f>
        <v/>
      </c>
    </row>
    <row r="190">
      <c r="A190" s="9">
        <f>IF(ISNUMBER('Test 6 blank'!$E$4),IF('Test 6 blank'!$E$4+188&lt;='Test 6 blank'!$F$4,'Test 6 blank'!$E$4+188,""),"")</f>
        <v/>
      </c>
      <c r="B190">
        <f>IF(A190="",0,IF(SUMPRODUCT((ISNUMBER('Test 6 blank'!$B$8:$B$17)+ISNUMBER('Test 6 blank'!$C$8:$C$17)&gt;0)*(IF(ISNUMBER('Test 6 blank'!$B$8:$B$17),'Test 6 blank'!$B$8:$B$17,'Test 6 blank'!$E$4)&lt;=A190)*(IF(ISNUMBER('Test 6 blank'!$C$8:$C$17),'Test 6 blank'!$C$8:$C$17,'Test 6 blank'!$F$4)&gt;=A190))&gt;0,1,0))</f>
        <v/>
      </c>
      <c r="C190">
        <f>IF(B190=0,0,IF(SUMPRODUCT((ISNUMBER('Test 6 blank'!$B$8:$B$17)+ISNUMBER('Test 6 blank'!$C$8:$C$17)&gt;0)*(ISNUMBER('Test 6 blank'!$B$8:$B$17)*('Test 6 blank'!$B$8:$B$17=A190)+ISNUMBER('Test 6 blank'!$C$8:$C$17)*('Test 6 blank'!$C$8:$C$17=A190)&gt;0))&gt;0,0,1))</f>
        <v/>
      </c>
      <c r="D190">
        <f>SUM(B$2:B190)</f>
        <v/>
      </c>
      <c r="E190">
        <f>SUM(C$2:C190)</f>
        <v/>
      </c>
    </row>
    <row r="191">
      <c r="A191" s="9">
        <f>IF(ISNUMBER('Test 6 blank'!$E$4),IF('Test 6 blank'!$E$4+189&lt;='Test 6 blank'!$F$4,'Test 6 blank'!$E$4+189,""),"")</f>
        <v/>
      </c>
      <c r="B191">
        <f>IF(A191="",0,IF(SUMPRODUCT((ISNUMBER('Test 6 blank'!$B$8:$B$17)+ISNUMBER('Test 6 blank'!$C$8:$C$17)&gt;0)*(IF(ISNUMBER('Test 6 blank'!$B$8:$B$17),'Test 6 blank'!$B$8:$B$17,'Test 6 blank'!$E$4)&lt;=A191)*(IF(ISNUMBER('Test 6 blank'!$C$8:$C$17),'Test 6 blank'!$C$8:$C$17,'Test 6 blank'!$F$4)&gt;=A191))&gt;0,1,0))</f>
        <v/>
      </c>
      <c r="C191">
        <f>IF(B191=0,0,IF(SUMPRODUCT((ISNUMBER('Test 6 blank'!$B$8:$B$17)+ISNUMBER('Test 6 blank'!$C$8:$C$17)&gt;0)*(ISNUMBER('Test 6 blank'!$B$8:$B$17)*('Test 6 blank'!$B$8:$B$17=A191)+ISNUMBER('Test 6 blank'!$C$8:$C$17)*('Test 6 blank'!$C$8:$C$17=A191)&gt;0))&gt;0,0,1))</f>
        <v/>
      </c>
      <c r="D191">
        <f>SUM(B$2:B191)</f>
        <v/>
      </c>
      <c r="E191">
        <f>SUM(C$2:C191)</f>
        <v/>
      </c>
    </row>
    <row r="192">
      <c r="A192" s="9">
        <f>IF(ISNUMBER('Test 6 blank'!$E$4),IF('Test 6 blank'!$E$4+190&lt;='Test 6 blank'!$F$4,'Test 6 blank'!$E$4+190,""),"")</f>
        <v/>
      </c>
      <c r="B192">
        <f>IF(A192="",0,IF(SUMPRODUCT((ISNUMBER('Test 6 blank'!$B$8:$B$17)+ISNUMBER('Test 6 blank'!$C$8:$C$17)&gt;0)*(IF(ISNUMBER('Test 6 blank'!$B$8:$B$17),'Test 6 blank'!$B$8:$B$17,'Test 6 blank'!$E$4)&lt;=A192)*(IF(ISNUMBER('Test 6 blank'!$C$8:$C$17),'Test 6 blank'!$C$8:$C$17,'Test 6 blank'!$F$4)&gt;=A192))&gt;0,1,0))</f>
        <v/>
      </c>
      <c r="C192">
        <f>IF(B192=0,0,IF(SUMPRODUCT((ISNUMBER('Test 6 blank'!$B$8:$B$17)+ISNUMBER('Test 6 blank'!$C$8:$C$17)&gt;0)*(ISNUMBER('Test 6 blank'!$B$8:$B$17)*('Test 6 blank'!$B$8:$B$17=A192)+ISNUMBER('Test 6 blank'!$C$8:$C$17)*('Test 6 blank'!$C$8:$C$17=A192)&gt;0))&gt;0,0,1))</f>
        <v/>
      </c>
      <c r="D192">
        <f>SUM(B$2:B192)</f>
        <v/>
      </c>
      <c r="E192">
        <f>SUM(C$2:C192)</f>
        <v/>
      </c>
    </row>
    <row r="193">
      <c r="A193" s="9">
        <f>IF(ISNUMBER('Test 6 blank'!$E$4),IF('Test 6 blank'!$E$4+191&lt;='Test 6 blank'!$F$4,'Test 6 blank'!$E$4+191,""),"")</f>
        <v/>
      </c>
      <c r="B193">
        <f>IF(A193="",0,IF(SUMPRODUCT((ISNUMBER('Test 6 blank'!$B$8:$B$17)+ISNUMBER('Test 6 blank'!$C$8:$C$17)&gt;0)*(IF(ISNUMBER('Test 6 blank'!$B$8:$B$17),'Test 6 blank'!$B$8:$B$17,'Test 6 blank'!$E$4)&lt;=A193)*(IF(ISNUMBER('Test 6 blank'!$C$8:$C$17),'Test 6 blank'!$C$8:$C$17,'Test 6 blank'!$F$4)&gt;=A193))&gt;0,1,0))</f>
        <v/>
      </c>
      <c r="C193">
        <f>IF(B193=0,0,IF(SUMPRODUCT((ISNUMBER('Test 6 blank'!$B$8:$B$17)+ISNUMBER('Test 6 blank'!$C$8:$C$17)&gt;0)*(ISNUMBER('Test 6 blank'!$B$8:$B$17)*('Test 6 blank'!$B$8:$B$17=A193)+ISNUMBER('Test 6 blank'!$C$8:$C$17)*('Test 6 blank'!$C$8:$C$17=A193)&gt;0))&gt;0,0,1))</f>
        <v/>
      </c>
      <c r="D193">
        <f>SUM(B$2:B193)</f>
        <v/>
      </c>
      <c r="E193">
        <f>SUM(C$2:C193)</f>
        <v/>
      </c>
    </row>
    <row r="194">
      <c r="A194" s="9">
        <f>IF(ISNUMBER('Test 6 blank'!$E$4),IF('Test 6 blank'!$E$4+192&lt;='Test 6 blank'!$F$4,'Test 6 blank'!$E$4+192,""),"")</f>
        <v/>
      </c>
      <c r="B194">
        <f>IF(A194="",0,IF(SUMPRODUCT((ISNUMBER('Test 6 blank'!$B$8:$B$17)+ISNUMBER('Test 6 blank'!$C$8:$C$17)&gt;0)*(IF(ISNUMBER('Test 6 blank'!$B$8:$B$17),'Test 6 blank'!$B$8:$B$17,'Test 6 blank'!$E$4)&lt;=A194)*(IF(ISNUMBER('Test 6 blank'!$C$8:$C$17),'Test 6 blank'!$C$8:$C$17,'Test 6 blank'!$F$4)&gt;=A194))&gt;0,1,0))</f>
        <v/>
      </c>
      <c r="C194">
        <f>IF(B194=0,0,IF(SUMPRODUCT((ISNUMBER('Test 6 blank'!$B$8:$B$17)+ISNUMBER('Test 6 blank'!$C$8:$C$17)&gt;0)*(ISNUMBER('Test 6 blank'!$B$8:$B$17)*('Test 6 blank'!$B$8:$B$17=A194)+ISNUMBER('Test 6 blank'!$C$8:$C$17)*('Test 6 blank'!$C$8:$C$17=A194)&gt;0))&gt;0,0,1))</f>
        <v/>
      </c>
      <c r="D194">
        <f>SUM(B$2:B194)</f>
        <v/>
      </c>
      <c r="E194">
        <f>SUM(C$2:C194)</f>
        <v/>
      </c>
    </row>
    <row r="195">
      <c r="A195" s="9">
        <f>IF(ISNUMBER('Test 6 blank'!$E$4),IF('Test 6 blank'!$E$4+193&lt;='Test 6 blank'!$F$4,'Test 6 blank'!$E$4+193,""),"")</f>
        <v/>
      </c>
      <c r="B195">
        <f>IF(A195="",0,IF(SUMPRODUCT((ISNUMBER('Test 6 blank'!$B$8:$B$17)+ISNUMBER('Test 6 blank'!$C$8:$C$17)&gt;0)*(IF(ISNUMBER('Test 6 blank'!$B$8:$B$17),'Test 6 blank'!$B$8:$B$17,'Test 6 blank'!$E$4)&lt;=A195)*(IF(ISNUMBER('Test 6 blank'!$C$8:$C$17),'Test 6 blank'!$C$8:$C$17,'Test 6 blank'!$F$4)&gt;=A195))&gt;0,1,0))</f>
        <v/>
      </c>
      <c r="C195">
        <f>IF(B195=0,0,IF(SUMPRODUCT((ISNUMBER('Test 6 blank'!$B$8:$B$17)+ISNUMBER('Test 6 blank'!$C$8:$C$17)&gt;0)*(ISNUMBER('Test 6 blank'!$B$8:$B$17)*('Test 6 blank'!$B$8:$B$17=A195)+ISNUMBER('Test 6 blank'!$C$8:$C$17)*('Test 6 blank'!$C$8:$C$17=A195)&gt;0))&gt;0,0,1))</f>
        <v/>
      </c>
      <c r="D195">
        <f>SUM(B$2:B195)</f>
        <v/>
      </c>
      <c r="E195">
        <f>SUM(C$2:C195)</f>
        <v/>
      </c>
    </row>
    <row r="196">
      <c r="A196" s="9">
        <f>IF(ISNUMBER('Test 6 blank'!$E$4),IF('Test 6 blank'!$E$4+194&lt;='Test 6 blank'!$F$4,'Test 6 blank'!$E$4+194,""),"")</f>
        <v/>
      </c>
      <c r="B196">
        <f>IF(A196="",0,IF(SUMPRODUCT((ISNUMBER('Test 6 blank'!$B$8:$B$17)+ISNUMBER('Test 6 blank'!$C$8:$C$17)&gt;0)*(IF(ISNUMBER('Test 6 blank'!$B$8:$B$17),'Test 6 blank'!$B$8:$B$17,'Test 6 blank'!$E$4)&lt;=A196)*(IF(ISNUMBER('Test 6 blank'!$C$8:$C$17),'Test 6 blank'!$C$8:$C$17,'Test 6 blank'!$F$4)&gt;=A196))&gt;0,1,0))</f>
        <v/>
      </c>
      <c r="C196">
        <f>IF(B196=0,0,IF(SUMPRODUCT((ISNUMBER('Test 6 blank'!$B$8:$B$17)+ISNUMBER('Test 6 blank'!$C$8:$C$17)&gt;0)*(ISNUMBER('Test 6 blank'!$B$8:$B$17)*('Test 6 blank'!$B$8:$B$17=A196)+ISNUMBER('Test 6 blank'!$C$8:$C$17)*('Test 6 blank'!$C$8:$C$17=A196)&gt;0))&gt;0,0,1))</f>
        <v/>
      </c>
      <c r="D196">
        <f>SUM(B$2:B196)</f>
        <v/>
      </c>
      <c r="E196">
        <f>SUM(C$2:C196)</f>
        <v/>
      </c>
    </row>
    <row r="197">
      <c r="A197" s="9">
        <f>IF(ISNUMBER('Test 6 blank'!$E$4),IF('Test 6 blank'!$E$4+195&lt;='Test 6 blank'!$F$4,'Test 6 blank'!$E$4+195,""),"")</f>
        <v/>
      </c>
      <c r="B197">
        <f>IF(A197="",0,IF(SUMPRODUCT((ISNUMBER('Test 6 blank'!$B$8:$B$17)+ISNUMBER('Test 6 blank'!$C$8:$C$17)&gt;0)*(IF(ISNUMBER('Test 6 blank'!$B$8:$B$17),'Test 6 blank'!$B$8:$B$17,'Test 6 blank'!$E$4)&lt;=A197)*(IF(ISNUMBER('Test 6 blank'!$C$8:$C$17),'Test 6 blank'!$C$8:$C$17,'Test 6 blank'!$F$4)&gt;=A197))&gt;0,1,0))</f>
        <v/>
      </c>
      <c r="C197">
        <f>IF(B197=0,0,IF(SUMPRODUCT((ISNUMBER('Test 6 blank'!$B$8:$B$17)+ISNUMBER('Test 6 blank'!$C$8:$C$17)&gt;0)*(ISNUMBER('Test 6 blank'!$B$8:$B$17)*('Test 6 blank'!$B$8:$B$17=A197)+ISNUMBER('Test 6 blank'!$C$8:$C$17)*('Test 6 blank'!$C$8:$C$17=A197)&gt;0))&gt;0,0,1))</f>
        <v/>
      </c>
      <c r="D197">
        <f>SUM(B$2:B197)</f>
        <v/>
      </c>
      <c r="E197">
        <f>SUM(C$2:C197)</f>
        <v/>
      </c>
    </row>
    <row r="198">
      <c r="A198" s="9">
        <f>IF(ISNUMBER('Test 6 blank'!$E$4),IF('Test 6 blank'!$E$4+196&lt;='Test 6 blank'!$F$4,'Test 6 blank'!$E$4+196,""),"")</f>
        <v/>
      </c>
      <c r="B198">
        <f>IF(A198="",0,IF(SUMPRODUCT((ISNUMBER('Test 6 blank'!$B$8:$B$17)+ISNUMBER('Test 6 blank'!$C$8:$C$17)&gt;0)*(IF(ISNUMBER('Test 6 blank'!$B$8:$B$17),'Test 6 blank'!$B$8:$B$17,'Test 6 blank'!$E$4)&lt;=A198)*(IF(ISNUMBER('Test 6 blank'!$C$8:$C$17),'Test 6 blank'!$C$8:$C$17,'Test 6 blank'!$F$4)&gt;=A198))&gt;0,1,0))</f>
        <v/>
      </c>
      <c r="C198">
        <f>IF(B198=0,0,IF(SUMPRODUCT((ISNUMBER('Test 6 blank'!$B$8:$B$17)+ISNUMBER('Test 6 blank'!$C$8:$C$17)&gt;0)*(ISNUMBER('Test 6 blank'!$B$8:$B$17)*('Test 6 blank'!$B$8:$B$17=A198)+ISNUMBER('Test 6 blank'!$C$8:$C$17)*('Test 6 blank'!$C$8:$C$17=A198)&gt;0))&gt;0,0,1))</f>
        <v/>
      </c>
      <c r="D198">
        <f>SUM(B$2:B198)</f>
        <v/>
      </c>
      <c r="E198">
        <f>SUM(C$2:C198)</f>
        <v/>
      </c>
    </row>
    <row r="199">
      <c r="A199" s="9">
        <f>IF(ISNUMBER('Test 6 blank'!$E$4),IF('Test 6 blank'!$E$4+197&lt;='Test 6 blank'!$F$4,'Test 6 blank'!$E$4+197,""),"")</f>
        <v/>
      </c>
      <c r="B199">
        <f>IF(A199="",0,IF(SUMPRODUCT((ISNUMBER('Test 6 blank'!$B$8:$B$17)+ISNUMBER('Test 6 blank'!$C$8:$C$17)&gt;0)*(IF(ISNUMBER('Test 6 blank'!$B$8:$B$17),'Test 6 blank'!$B$8:$B$17,'Test 6 blank'!$E$4)&lt;=A199)*(IF(ISNUMBER('Test 6 blank'!$C$8:$C$17),'Test 6 blank'!$C$8:$C$17,'Test 6 blank'!$F$4)&gt;=A199))&gt;0,1,0))</f>
        <v/>
      </c>
      <c r="C199">
        <f>IF(B199=0,0,IF(SUMPRODUCT((ISNUMBER('Test 6 blank'!$B$8:$B$17)+ISNUMBER('Test 6 blank'!$C$8:$C$17)&gt;0)*(ISNUMBER('Test 6 blank'!$B$8:$B$17)*('Test 6 blank'!$B$8:$B$17=A199)+ISNUMBER('Test 6 blank'!$C$8:$C$17)*('Test 6 blank'!$C$8:$C$17=A199)&gt;0))&gt;0,0,1))</f>
        <v/>
      </c>
      <c r="D199">
        <f>SUM(B$2:B199)</f>
        <v/>
      </c>
      <c r="E199">
        <f>SUM(C$2:C199)</f>
        <v/>
      </c>
    </row>
    <row r="200">
      <c r="A200" s="9">
        <f>IF(ISNUMBER('Test 6 blank'!$E$4),IF('Test 6 blank'!$E$4+198&lt;='Test 6 blank'!$F$4,'Test 6 blank'!$E$4+198,""),"")</f>
        <v/>
      </c>
      <c r="B200">
        <f>IF(A200="",0,IF(SUMPRODUCT((ISNUMBER('Test 6 blank'!$B$8:$B$17)+ISNUMBER('Test 6 blank'!$C$8:$C$17)&gt;0)*(IF(ISNUMBER('Test 6 blank'!$B$8:$B$17),'Test 6 blank'!$B$8:$B$17,'Test 6 blank'!$E$4)&lt;=A200)*(IF(ISNUMBER('Test 6 blank'!$C$8:$C$17),'Test 6 blank'!$C$8:$C$17,'Test 6 blank'!$F$4)&gt;=A200))&gt;0,1,0))</f>
        <v/>
      </c>
      <c r="C200">
        <f>IF(B200=0,0,IF(SUMPRODUCT((ISNUMBER('Test 6 blank'!$B$8:$B$17)+ISNUMBER('Test 6 blank'!$C$8:$C$17)&gt;0)*(ISNUMBER('Test 6 blank'!$B$8:$B$17)*('Test 6 blank'!$B$8:$B$17=A200)+ISNUMBER('Test 6 blank'!$C$8:$C$17)*('Test 6 blank'!$C$8:$C$17=A200)&gt;0))&gt;0,0,1))</f>
        <v/>
      </c>
      <c r="D200">
        <f>SUM(B$2:B200)</f>
        <v/>
      </c>
      <c r="E200">
        <f>SUM(C$2:C200)</f>
        <v/>
      </c>
    </row>
    <row r="201">
      <c r="A201" s="9">
        <f>IF(ISNUMBER('Test 6 blank'!$E$4),IF('Test 6 blank'!$E$4+199&lt;='Test 6 blank'!$F$4,'Test 6 blank'!$E$4+199,""),"")</f>
        <v/>
      </c>
      <c r="B201">
        <f>IF(A201="",0,IF(SUMPRODUCT((ISNUMBER('Test 6 blank'!$B$8:$B$17)+ISNUMBER('Test 6 blank'!$C$8:$C$17)&gt;0)*(IF(ISNUMBER('Test 6 blank'!$B$8:$B$17),'Test 6 blank'!$B$8:$B$17,'Test 6 blank'!$E$4)&lt;=A201)*(IF(ISNUMBER('Test 6 blank'!$C$8:$C$17),'Test 6 blank'!$C$8:$C$17,'Test 6 blank'!$F$4)&gt;=A201))&gt;0,1,0))</f>
        <v/>
      </c>
      <c r="C201">
        <f>IF(B201=0,0,IF(SUMPRODUCT((ISNUMBER('Test 6 blank'!$B$8:$B$17)+ISNUMBER('Test 6 blank'!$C$8:$C$17)&gt;0)*(ISNUMBER('Test 6 blank'!$B$8:$B$17)*('Test 6 blank'!$B$8:$B$17=A201)+ISNUMBER('Test 6 blank'!$C$8:$C$17)*('Test 6 blank'!$C$8:$C$17=A201)&gt;0))&gt;0,0,1))</f>
        <v/>
      </c>
      <c r="D201">
        <f>SUM(B$2:B201)</f>
        <v/>
      </c>
      <c r="E201">
        <f>SUM(C$2:C201)</f>
        <v/>
      </c>
    </row>
    <row r="202">
      <c r="A202" s="9">
        <f>IF(ISNUMBER('Test 6 blank'!$E$4),IF('Test 6 blank'!$E$4+200&lt;='Test 6 blank'!$F$4,'Test 6 blank'!$E$4+200,""),"")</f>
        <v/>
      </c>
      <c r="B202">
        <f>IF(A202="",0,IF(SUMPRODUCT((ISNUMBER('Test 6 blank'!$B$8:$B$17)+ISNUMBER('Test 6 blank'!$C$8:$C$17)&gt;0)*(IF(ISNUMBER('Test 6 blank'!$B$8:$B$17),'Test 6 blank'!$B$8:$B$17,'Test 6 blank'!$E$4)&lt;=A202)*(IF(ISNUMBER('Test 6 blank'!$C$8:$C$17),'Test 6 blank'!$C$8:$C$17,'Test 6 blank'!$F$4)&gt;=A202))&gt;0,1,0))</f>
        <v/>
      </c>
      <c r="C202">
        <f>IF(B202=0,0,IF(SUMPRODUCT((ISNUMBER('Test 6 blank'!$B$8:$B$17)+ISNUMBER('Test 6 blank'!$C$8:$C$17)&gt;0)*(ISNUMBER('Test 6 blank'!$B$8:$B$17)*('Test 6 blank'!$B$8:$B$17=A202)+ISNUMBER('Test 6 blank'!$C$8:$C$17)*('Test 6 blank'!$C$8:$C$17=A202)&gt;0))&gt;0,0,1))</f>
        <v/>
      </c>
      <c r="D202">
        <f>SUM(B$2:B202)</f>
        <v/>
      </c>
      <c r="E202">
        <f>SUM(C$2:C202)</f>
        <v/>
      </c>
    </row>
    <row r="203">
      <c r="A203" s="9">
        <f>IF(ISNUMBER('Test 6 blank'!$E$4),IF('Test 6 blank'!$E$4+201&lt;='Test 6 blank'!$F$4,'Test 6 blank'!$E$4+201,""),"")</f>
        <v/>
      </c>
      <c r="B203">
        <f>IF(A203="",0,IF(SUMPRODUCT((ISNUMBER('Test 6 blank'!$B$8:$B$17)+ISNUMBER('Test 6 blank'!$C$8:$C$17)&gt;0)*(IF(ISNUMBER('Test 6 blank'!$B$8:$B$17),'Test 6 blank'!$B$8:$B$17,'Test 6 blank'!$E$4)&lt;=A203)*(IF(ISNUMBER('Test 6 blank'!$C$8:$C$17),'Test 6 blank'!$C$8:$C$17,'Test 6 blank'!$F$4)&gt;=A203))&gt;0,1,0))</f>
        <v/>
      </c>
      <c r="C203">
        <f>IF(B203=0,0,IF(SUMPRODUCT((ISNUMBER('Test 6 blank'!$B$8:$B$17)+ISNUMBER('Test 6 blank'!$C$8:$C$17)&gt;0)*(ISNUMBER('Test 6 blank'!$B$8:$B$17)*('Test 6 blank'!$B$8:$B$17=A203)+ISNUMBER('Test 6 blank'!$C$8:$C$17)*('Test 6 blank'!$C$8:$C$17=A203)&gt;0))&gt;0,0,1))</f>
        <v/>
      </c>
      <c r="D203">
        <f>SUM(B$2:B203)</f>
        <v/>
      </c>
      <c r="E203">
        <f>SUM(C$2:C203)</f>
        <v/>
      </c>
    </row>
    <row r="204">
      <c r="A204" s="9">
        <f>IF(ISNUMBER('Test 6 blank'!$E$4),IF('Test 6 blank'!$E$4+202&lt;='Test 6 blank'!$F$4,'Test 6 blank'!$E$4+202,""),"")</f>
        <v/>
      </c>
      <c r="B204">
        <f>IF(A204="",0,IF(SUMPRODUCT((ISNUMBER('Test 6 blank'!$B$8:$B$17)+ISNUMBER('Test 6 blank'!$C$8:$C$17)&gt;0)*(IF(ISNUMBER('Test 6 blank'!$B$8:$B$17),'Test 6 blank'!$B$8:$B$17,'Test 6 blank'!$E$4)&lt;=A204)*(IF(ISNUMBER('Test 6 blank'!$C$8:$C$17),'Test 6 blank'!$C$8:$C$17,'Test 6 blank'!$F$4)&gt;=A204))&gt;0,1,0))</f>
        <v/>
      </c>
      <c r="C204">
        <f>IF(B204=0,0,IF(SUMPRODUCT((ISNUMBER('Test 6 blank'!$B$8:$B$17)+ISNUMBER('Test 6 blank'!$C$8:$C$17)&gt;0)*(ISNUMBER('Test 6 blank'!$B$8:$B$17)*('Test 6 blank'!$B$8:$B$17=A204)+ISNUMBER('Test 6 blank'!$C$8:$C$17)*('Test 6 blank'!$C$8:$C$17=A204)&gt;0))&gt;0,0,1))</f>
        <v/>
      </c>
      <c r="D204">
        <f>SUM(B$2:B204)</f>
        <v/>
      </c>
      <c r="E204">
        <f>SUM(C$2:C204)</f>
        <v/>
      </c>
    </row>
    <row r="205">
      <c r="A205" s="9">
        <f>IF(ISNUMBER('Test 6 blank'!$E$4),IF('Test 6 blank'!$E$4+203&lt;='Test 6 blank'!$F$4,'Test 6 blank'!$E$4+203,""),"")</f>
        <v/>
      </c>
      <c r="B205">
        <f>IF(A205="",0,IF(SUMPRODUCT((ISNUMBER('Test 6 blank'!$B$8:$B$17)+ISNUMBER('Test 6 blank'!$C$8:$C$17)&gt;0)*(IF(ISNUMBER('Test 6 blank'!$B$8:$B$17),'Test 6 blank'!$B$8:$B$17,'Test 6 blank'!$E$4)&lt;=A205)*(IF(ISNUMBER('Test 6 blank'!$C$8:$C$17),'Test 6 blank'!$C$8:$C$17,'Test 6 blank'!$F$4)&gt;=A205))&gt;0,1,0))</f>
        <v/>
      </c>
      <c r="C205">
        <f>IF(B205=0,0,IF(SUMPRODUCT((ISNUMBER('Test 6 blank'!$B$8:$B$17)+ISNUMBER('Test 6 blank'!$C$8:$C$17)&gt;0)*(ISNUMBER('Test 6 blank'!$B$8:$B$17)*('Test 6 blank'!$B$8:$B$17=A205)+ISNUMBER('Test 6 blank'!$C$8:$C$17)*('Test 6 blank'!$C$8:$C$17=A205)&gt;0))&gt;0,0,1))</f>
        <v/>
      </c>
      <c r="D205">
        <f>SUM(B$2:B205)</f>
        <v/>
      </c>
      <c r="E205">
        <f>SUM(C$2:C205)</f>
        <v/>
      </c>
    </row>
    <row r="206">
      <c r="A206" s="9">
        <f>IF(ISNUMBER('Test 6 blank'!$E$4),IF('Test 6 blank'!$E$4+204&lt;='Test 6 blank'!$F$4,'Test 6 blank'!$E$4+204,""),"")</f>
        <v/>
      </c>
      <c r="B206">
        <f>IF(A206="",0,IF(SUMPRODUCT((ISNUMBER('Test 6 blank'!$B$8:$B$17)+ISNUMBER('Test 6 blank'!$C$8:$C$17)&gt;0)*(IF(ISNUMBER('Test 6 blank'!$B$8:$B$17),'Test 6 blank'!$B$8:$B$17,'Test 6 blank'!$E$4)&lt;=A206)*(IF(ISNUMBER('Test 6 blank'!$C$8:$C$17),'Test 6 blank'!$C$8:$C$17,'Test 6 blank'!$F$4)&gt;=A206))&gt;0,1,0))</f>
        <v/>
      </c>
      <c r="C206">
        <f>IF(B206=0,0,IF(SUMPRODUCT((ISNUMBER('Test 6 blank'!$B$8:$B$17)+ISNUMBER('Test 6 blank'!$C$8:$C$17)&gt;0)*(ISNUMBER('Test 6 blank'!$B$8:$B$17)*('Test 6 blank'!$B$8:$B$17=A206)+ISNUMBER('Test 6 blank'!$C$8:$C$17)*('Test 6 blank'!$C$8:$C$17=A206)&gt;0))&gt;0,0,1))</f>
        <v/>
      </c>
      <c r="D206">
        <f>SUM(B$2:B206)</f>
        <v/>
      </c>
      <c r="E206">
        <f>SUM(C$2:C206)</f>
        <v/>
      </c>
    </row>
    <row r="207">
      <c r="A207" s="9">
        <f>IF(ISNUMBER('Test 6 blank'!$E$4),IF('Test 6 blank'!$E$4+205&lt;='Test 6 blank'!$F$4,'Test 6 blank'!$E$4+205,""),"")</f>
        <v/>
      </c>
      <c r="B207">
        <f>IF(A207="",0,IF(SUMPRODUCT((ISNUMBER('Test 6 blank'!$B$8:$B$17)+ISNUMBER('Test 6 blank'!$C$8:$C$17)&gt;0)*(IF(ISNUMBER('Test 6 blank'!$B$8:$B$17),'Test 6 blank'!$B$8:$B$17,'Test 6 blank'!$E$4)&lt;=A207)*(IF(ISNUMBER('Test 6 blank'!$C$8:$C$17),'Test 6 blank'!$C$8:$C$17,'Test 6 blank'!$F$4)&gt;=A207))&gt;0,1,0))</f>
        <v/>
      </c>
      <c r="C207">
        <f>IF(B207=0,0,IF(SUMPRODUCT((ISNUMBER('Test 6 blank'!$B$8:$B$17)+ISNUMBER('Test 6 blank'!$C$8:$C$17)&gt;0)*(ISNUMBER('Test 6 blank'!$B$8:$B$17)*('Test 6 blank'!$B$8:$B$17=A207)+ISNUMBER('Test 6 blank'!$C$8:$C$17)*('Test 6 blank'!$C$8:$C$17=A207)&gt;0))&gt;0,0,1))</f>
        <v/>
      </c>
      <c r="D207">
        <f>SUM(B$2:B207)</f>
        <v/>
      </c>
      <c r="E207">
        <f>SUM(C$2:C207)</f>
        <v/>
      </c>
    </row>
    <row r="208">
      <c r="A208" s="9">
        <f>IF(ISNUMBER('Test 6 blank'!$E$4),IF('Test 6 blank'!$E$4+206&lt;='Test 6 blank'!$F$4,'Test 6 blank'!$E$4+206,""),"")</f>
        <v/>
      </c>
      <c r="B208">
        <f>IF(A208="",0,IF(SUMPRODUCT((ISNUMBER('Test 6 blank'!$B$8:$B$17)+ISNUMBER('Test 6 blank'!$C$8:$C$17)&gt;0)*(IF(ISNUMBER('Test 6 blank'!$B$8:$B$17),'Test 6 blank'!$B$8:$B$17,'Test 6 blank'!$E$4)&lt;=A208)*(IF(ISNUMBER('Test 6 blank'!$C$8:$C$17),'Test 6 blank'!$C$8:$C$17,'Test 6 blank'!$F$4)&gt;=A208))&gt;0,1,0))</f>
        <v/>
      </c>
      <c r="C208">
        <f>IF(B208=0,0,IF(SUMPRODUCT((ISNUMBER('Test 6 blank'!$B$8:$B$17)+ISNUMBER('Test 6 blank'!$C$8:$C$17)&gt;0)*(ISNUMBER('Test 6 blank'!$B$8:$B$17)*('Test 6 blank'!$B$8:$B$17=A208)+ISNUMBER('Test 6 blank'!$C$8:$C$17)*('Test 6 blank'!$C$8:$C$17=A208)&gt;0))&gt;0,0,1))</f>
        <v/>
      </c>
      <c r="D208">
        <f>SUM(B$2:B208)</f>
        <v/>
      </c>
      <c r="E208">
        <f>SUM(C$2:C208)</f>
        <v/>
      </c>
    </row>
    <row r="209">
      <c r="A209" s="9">
        <f>IF(ISNUMBER('Test 6 blank'!$E$4),IF('Test 6 blank'!$E$4+207&lt;='Test 6 blank'!$F$4,'Test 6 blank'!$E$4+207,""),"")</f>
        <v/>
      </c>
      <c r="B209">
        <f>IF(A209="",0,IF(SUMPRODUCT((ISNUMBER('Test 6 blank'!$B$8:$B$17)+ISNUMBER('Test 6 blank'!$C$8:$C$17)&gt;0)*(IF(ISNUMBER('Test 6 blank'!$B$8:$B$17),'Test 6 blank'!$B$8:$B$17,'Test 6 blank'!$E$4)&lt;=A209)*(IF(ISNUMBER('Test 6 blank'!$C$8:$C$17),'Test 6 blank'!$C$8:$C$17,'Test 6 blank'!$F$4)&gt;=A209))&gt;0,1,0))</f>
        <v/>
      </c>
      <c r="C209">
        <f>IF(B209=0,0,IF(SUMPRODUCT((ISNUMBER('Test 6 blank'!$B$8:$B$17)+ISNUMBER('Test 6 blank'!$C$8:$C$17)&gt;0)*(ISNUMBER('Test 6 blank'!$B$8:$B$17)*('Test 6 blank'!$B$8:$B$17=A209)+ISNUMBER('Test 6 blank'!$C$8:$C$17)*('Test 6 blank'!$C$8:$C$17=A209)&gt;0))&gt;0,0,1))</f>
        <v/>
      </c>
      <c r="D209">
        <f>SUM(B$2:B209)</f>
        <v/>
      </c>
      <c r="E209">
        <f>SUM(C$2:C209)</f>
        <v/>
      </c>
    </row>
    <row r="210">
      <c r="A210" s="9">
        <f>IF(ISNUMBER('Test 6 blank'!$E$4),IF('Test 6 blank'!$E$4+208&lt;='Test 6 blank'!$F$4,'Test 6 blank'!$E$4+208,""),"")</f>
        <v/>
      </c>
      <c r="B210">
        <f>IF(A210="",0,IF(SUMPRODUCT((ISNUMBER('Test 6 blank'!$B$8:$B$17)+ISNUMBER('Test 6 blank'!$C$8:$C$17)&gt;0)*(IF(ISNUMBER('Test 6 blank'!$B$8:$B$17),'Test 6 blank'!$B$8:$B$17,'Test 6 blank'!$E$4)&lt;=A210)*(IF(ISNUMBER('Test 6 blank'!$C$8:$C$17),'Test 6 blank'!$C$8:$C$17,'Test 6 blank'!$F$4)&gt;=A210))&gt;0,1,0))</f>
        <v/>
      </c>
      <c r="C210">
        <f>IF(B210=0,0,IF(SUMPRODUCT((ISNUMBER('Test 6 blank'!$B$8:$B$17)+ISNUMBER('Test 6 blank'!$C$8:$C$17)&gt;0)*(ISNUMBER('Test 6 blank'!$B$8:$B$17)*('Test 6 blank'!$B$8:$B$17=A210)+ISNUMBER('Test 6 blank'!$C$8:$C$17)*('Test 6 blank'!$C$8:$C$17=A210)&gt;0))&gt;0,0,1))</f>
        <v/>
      </c>
      <c r="D210">
        <f>SUM(B$2:B210)</f>
        <v/>
      </c>
      <c r="E210">
        <f>SUM(C$2:C210)</f>
        <v/>
      </c>
    </row>
    <row r="211">
      <c r="A211" s="9">
        <f>IF(ISNUMBER('Test 6 blank'!$E$4),IF('Test 6 blank'!$E$4+209&lt;='Test 6 blank'!$F$4,'Test 6 blank'!$E$4+209,""),"")</f>
        <v/>
      </c>
      <c r="B211">
        <f>IF(A211="",0,IF(SUMPRODUCT((ISNUMBER('Test 6 blank'!$B$8:$B$17)+ISNUMBER('Test 6 blank'!$C$8:$C$17)&gt;0)*(IF(ISNUMBER('Test 6 blank'!$B$8:$B$17),'Test 6 blank'!$B$8:$B$17,'Test 6 blank'!$E$4)&lt;=A211)*(IF(ISNUMBER('Test 6 blank'!$C$8:$C$17),'Test 6 blank'!$C$8:$C$17,'Test 6 blank'!$F$4)&gt;=A211))&gt;0,1,0))</f>
        <v/>
      </c>
      <c r="C211">
        <f>IF(B211=0,0,IF(SUMPRODUCT((ISNUMBER('Test 6 blank'!$B$8:$B$17)+ISNUMBER('Test 6 blank'!$C$8:$C$17)&gt;0)*(ISNUMBER('Test 6 blank'!$B$8:$B$17)*('Test 6 blank'!$B$8:$B$17=A211)+ISNUMBER('Test 6 blank'!$C$8:$C$17)*('Test 6 blank'!$C$8:$C$17=A211)&gt;0))&gt;0,0,1))</f>
        <v/>
      </c>
      <c r="D211">
        <f>SUM(B$2:B211)</f>
        <v/>
      </c>
      <c r="E211">
        <f>SUM(C$2:C211)</f>
        <v/>
      </c>
    </row>
    <row r="212">
      <c r="A212" s="9">
        <f>IF(ISNUMBER('Test 6 blank'!$E$4),IF('Test 6 blank'!$E$4+210&lt;='Test 6 blank'!$F$4,'Test 6 blank'!$E$4+210,""),"")</f>
        <v/>
      </c>
      <c r="B212">
        <f>IF(A212="",0,IF(SUMPRODUCT((ISNUMBER('Test 6 blank'!$B$8:$B$17)+ISNUMBER('Test 6 blank'!$C$8:$C$17)&gt;0)*(IF(ISNUMBER('Test 6 blank'!$B$8:$B$17),'Test 6 blank'!$B$8:$B$17,'Test 6 blank'!$E$4)&lt;=A212)*(IF(ISNUMBER('Test 6 blank'!$C$8:$C$17),'Test 6 blank'!$C$8:$C$17,'Test 6 blank'!$F$4)&gt;=A212))&gt;0,1,0))</f>
        <v/>
      </c>
      <c r="C212">
        <f>IF(B212=0,0,IF(SUMPRODUCT((ISNUMBER('Test 6 blank'!$B$8:$B$17)+ISNUMBER('Test 6 blank'!$C$8:$C$17)&gt;0)*(ISNUMBER('Test 6 blank'!$B$8:$B$17)*('Test 6 blank'!$B$8:$B$17=A212)+ISNUMBER('Test 6 blank'!$C$8:$C$17)*('Test 6 blank'!$C$8:$C$17=A212)&gt;0))&gt;0,0,1))</f>
        <v/>
      </c>
      <c r="D212">
        <f>SUM(B$2:B212)</f>
        <v/>
      </c>
      <c r="E212">
        <f>SUM(C$2:C212)</f>
        <v/>
      </c>
    </row>
    <row r="213">
      <c r="A213" s="9">
        <f>IF(ISNUMBER('Test 6 blank'!$E$4),IF('Test 6 blank'!$E$4+211&lt;='Test 6 blank'!$F$4,'Test 6 blank'!$E$4+211,""),"")</f>
        <v/>
      </c>
      <c r="B213">
        <f>IF(A213="",0,IF(SUMPRODUCT((ISNUMBER('Test 6 blank'!$B$8:$B$17)+ISNUMBER('Test 6 blank'!$C$8:$C$17)&gt;0)*(IF(ISNUMBER('Test 6 blank'!$B$8:$B$17),'Test 6 blank'!$B$8:$B$17,'Test 6 blank'!$E$4)&lt;=A213)*(IF(ISNUMBER('Test 6 blank'!$C$8:$C$17),'Test 6 blank'!$C$8:$C$17,'Test 6 blank'!$F$4)&gt;=A213))&gt;0,1,0))</f>
        <v/>
      </c>
      <c r="C213">
        <f>IF(B213=0,0,IF(SUMPRODUCT((ISNUMBER('Test 6 blank'!$B$8:$B$17)+ISNUMBER('Test 6 blank'!$C$8:$C$17)&gt;0)*(ISNUMBER('Test 6 blank'!$B$8:$B$17)*('Test 6 blank'!$B$8:$B$17=A213)+ISNUMBER('Test 6 blank'!$C$8:$C$17)*('Test 6 blank'!$C$8:$C$17=A213)&gt;0))&gt;0,0,1))</f>
        <v/>
      </c>
      <c r="D213">
        <f>SUM(B$2:B213)</f>
        <v/>
      </c>
      <c r="E213">
        <f>SUM(C$2:C213)</f>
        <v/>
      </c>
    </row>
    <row r="214">
      <c r="A214" s="9">
        <f>IF(ISNUMBER('Test 6 blank'!$E$4),IF('Test 6 blank'!$E$4+212&lt;='Test 6 blank'!$F$4,'Test 6 blank'!$E$4+212,""),"")</f>
        <v/>
      </c>
      <c r="B214">
        <f>IF(A214="",0,IF(SUMPRODUCT((ISNUMBER('Test 6 blank'!$B$8:$B$17)+ISNUMBER('Test 6 blank'!$C$8:$C$17)&gt;0)*(IF(ISNUMBER('Test 6 blank'!$B$8:$B$17),'Test 6 blank'!$B$8:$B$17,'Test 6 blank'!$E$4)&lt;=A214)*(IF(ISNUMBER('Test 6 blank'!$C$8:$C$17),'Test 6 blank'!$C$8:$C$17,'Test 6 blank'!$F$4)&gt;=A214))&gt;0,1,0))</f>
        <v/>
      </c>
      <c r="C214">
        <f>IF(B214=0,0,IF(SUMPRODUCT((ISNUMBER('Test 6 blank'!$B$8:$B$17)+ISNUMBER('Test 6 blank'!$C$8:$C$17)&gt;0)*(ISNUMBER('Test 6 blank'!$B$8:$B$17)*('Test 6 blank'!$B$8:$B$17=A214)+ISNUMBER('Test 6 blank'!$C$8:$C$17)*('Test 6 blank'!$C$8:$C$17=A214)&gt;0))&gt;0,0,1))</f>
        <v/>
      </c>
      <c r="D214">
        <f>SUM(B$2:B214)</f>
        <v/>
      </c>
      <c r="E214">
        <f>SUM(C$2:C214)</f>
        <v/>
      </c>
    </row>
    <row r="215">
      <c r="A215" s="9">
        <f>IF(ISNUMBER('Test 6 blank'!$E$4),IF('Test 6 blank'!$E$4+213&lt;='Test 6 blank'!$F$4,'Test 6 blank'!$E$4+213,""),"")</f>
        <v/>
      </c>
      <c r="B215">
        <f>IF(A215="",0,IF(SUMPRODUCT((ISNUMBER('Test 6 blank'!$B$8:$B$17)+ISNUMBER('Test 6 blank'!$C$8:$C$17)&gt;0)*(IF(ISNUMBER('Test 6 blank'!$B$8:$B$17),'Test 6 blank'!$B$8:$B$17,'Test 6 blank'!$E$4)&lt;=A215)*(IF(ISNUMBER('Test 6 blank'!$C$8:$C$17),'Test 6 blank'!$C$8:$C$17,'Test 6 blank'!$F$4)&gt;=A215))&gt;0,1,0))</f>
        <v/>
      </c>
      <c r="C215">
        <f>IF(B215=0,0,IF(SUMPRODUCT((ISNUMBER('Test 6 blank'!$B$8:$B$17)+ISNUMBER('Test 6 blank'!$C$8:$C$17)&gt;0)*(ISNUMBER('Test 6 blank'!$B$8:$B$17)*('Test 6 blank'!$B$8:$B$17=A215)+ISNUMBER('Test 6 blank'!$C$8:$C$17)*('Test 6 blank'!$C$8:$C$17=A215)&gt;0))&gt;0,0,1))</f>
        <v/>
      </c>
      <c r="D215">
        <f>SUM(B$2:B215)</f>
        <v/>
      </c>
      <c r="E215">
        <f>SUM(C$2:C215)</f>
        <v/>
      </c>
    </row>
    <row r="216">
      <c r="A216" s="9">
        <f>IF(ISNUMBER('Test 6 blank'!$E$4),IF('Test 6 blank'!$E$4+214&lt;='Test 6 blank'!$F$4,'Test 6 blank'!$E$4+214,""),"")</f>
        <v/>
      </c>
      <c r="B216">
        <f>IF(A216="",0,IF(SUMPRODUCT((ISNUMBER('Test 6 blank'!$B$8:$B$17)+ISNUMBER('Test 6 blank'!$C$8:$C$17)&gt;0)*(IF(ISNUMBER('Test 6 blank'!$B$8:$B$17),'Test 6 blank'!$B$8:$B$17,'Test 6 blank'!$E$4)&lt;=A216)*(IF(ISNUMBER('Test 6 blank'!$C$8:$C$17),'Test 6 blank'!$C$8:$C$17,'Test 6 blank'!$F$4)&gt;=A216))&gt;0,1,0))</f>
        <v/>
      </c>
      <c r="C216">
        <f>IF(B216=0,0,IF(SUMPRODUCT((ISNUMBER('Test 6 blank'!$B$8:$B$17)+ISNUMBER('Test 6 blank'!$C$8:$C$17)&gt;0)*(ISNUMBER('Test 6 blank'!$B$8:$B$17)*('Test 6 blank'!$B$8:$B$17=A216)+ISNUMBER('Test 6 blank'!$C$8:$C$17)*('Test 6 blank'!$C$8:$C$17=A216)&gt;0))&gt;0,0,1))</f>
        <v/>
      </c>
      <c r="D216">
        <f>SUM(B$2:B216)</f>
        <v/>
      </c>
      <c r="E216">
        <f>SUM(C$2:C216)</f>
        <v/>
      </c>
    </row>
    <row r="217">
      <c r="A217" s="9">
        <f>IF(ISNUMBER('Test 6 blank'!$E$4),IF('Test 6 blank'!$E$4+215&lt;='Test 6 blank'!$F$4,'Test 6 blank'!$E$4+215,""),"")</f>
        <v/>
      </c>
      <c r="B217">
        <f>IF(A217="",0,IF(SUMPRODUCT((ISNUMBER('Test 6 blank'!$B$8:$B$17)+ISNUMBER('Test 6 blank'!$C$8:$C$17)&gt;0)*(IF(ISNUMBER('Test 6 blank'!$B$8:$B$17),'Test 6 blank'!$B$8:$B$17,'Test 6 blank'!$E$4)&lt;=A217)*(IF(ISNUMBER('Test 6 blank'!$C$8:$C$17),'Test 6 blank'!$C$8:$C$17,'Test 6 blank'!$F$4)&gt;=A217))&gt;0,1,0))</f>
        <v/>
      </c>
      <c r="C217">
        <f>IF(B217=0,0,IF(SUMPRODUCT((ISNUMBER('Test 6 blank'!$B$8:$B$17)+ISNUMBER('Test 6 blank'!$C$8:$C$17)&gt;0)*(ISNUMBER('Test 6 blank'!$B$8:$B$17)*('Test 6 blank'!$B$8:$B$17=A217)+ISNUMBER('Test 6 blank'!$C$8:$C$17)*('Test 6 blank'!$C$8:$C$17=A217)&gt;0))&gt;0,0,1))</f>
        <v/>
      </c>
      <c r="D217">
        <f>SUM(B$2:B217)</f>
        <v/>
      </c>
      <c r="E217">
        <f>SUM(C$2:C217)</f>
        <v/>
      </c>
    </row>
    <row r="218">
      <c r="A218" s="9">
        <f>IF(ISNUMBER('Test 6 blank'!$E$4),IF('Test 6 blank'!$E$4+216&lt;='Test 6 blank'!$F$4,'Test 6 blank'!$E$4+216,""),"")</f>
        <v/>
      </c>
      <c r="B218">
        <f>IF(A218="",0,IF(SUMPRODUCT((ISNUMBER('Test 6 blank'!$B$8:$B$17)+ISNUMBER('Test 6 blank'!$C$8:$C$17)&gt;0)*(IF(ISNUMBER('Test 6 blank'!$B$8:$B$17),'Test 6 blank'!$B$8:$B$17,'Test 6 blank'!$E$4)&lt;=A218)*(IF(ISNUMBER('Test 6 blank'!$C$8:$C$17),'Test 6 blank'!$C$8:$C$17,'Test 6 blank'!$F$4)&gt;=A218))&gt;0,1,0))</f>
        <v/>
      </c>
      <c r="C218">
        <f>IF(B218=0,0,IF(SUMPRODUCT((ISNUMBER('Test 6 blank'!$B$8:$B$17)+ISNUMBER('Test 6 blank'!$C$8:$C$17)&gt;0)*(ISNUMBER('Test 6 blank'!$B$8:$B$17)*('Test 6 blank'!$B$8:$B$17=A218)+ISNUMBER('Test 6 blank'!$C$8:$C$17)*('Test 6 blank'!$C$8:$C$17=A218)&gt;0))&gt;0,0,1))</f>
        <v/>
      </c>
      <c r="D218">
        <f>SUM(B$2:B218)</f>
        <v/>
      </c>
      <c r="E218">
        <f>SUM(C$2:C218)</f>
        <v/>
      </c>
    </row>
    <row r="219">
      <c r="A219" s="9">
        <f>IF(ISNUMBER('Test 6 blank'!$E$4),IF('Test 6 blank'!$E$4+217&lt;='Test 6 blank'!$F$4,'Test 6 blank'!$E$4+217,""),"")</f>
        <v/>
      </c>
      <c r="B219">
        <f>IF(A219="",0,IF(SUMPRODUCT((ISNUMBER('Test 6 blank'!$B$8:$B$17)+ISNUMBER('Test 6 blank'!$C$8:$C$17)&gt;0)*(IF(ISNUMBER('Test 6 blank'!$B$8:$B$17),'Test 6 blank'!$B$8:$B$17,'Test 6 blank'!$E$4)&lt;=A219)*(IF(ISNUMBER('Test 6 blank'!$C$8:$C$17),'Test 6 blank'!$C$8:$C$17,'Test 6 blank'!$F$4)&gt;=A219))&gt;0,1,0))</f>
        <v/>
      </c>
      <c r="C219">
        <f>IF(B219=0,0,IF(SUMPRODUCT((ISNUMBER('Test 6 blank'!$B$8:$B$17)+ISNUMBER('Test 6 blank'!$C$8:$C$17)&gt;0)*(ISNUMBER('Test 6 blank'!$B$8:$B$17)*('Test 6 blank'!$B$8:$B$17=A219)+ISNUMBER('Test 6 blank'!$C$8:$C$17)*('Test 6 blank'!$C$8:$C$17=A219)&gt;0))&gt;0,0,1))</f>
        <v/>
      </c>
      <c r="D219">
        <f>SUM(B$2:B219)</f>
        <v/>
      </c>
      <c r="E219">
        <f>SUM(C$2:C219)</f>
        <v/>
      </c>
    </row>
    <row r="220">
      <c r="A220" s="9">
        <f>IF(ISNUMBER('Test 6 blank'!$E$4),IF('Test 6 blank'!$E$4+218&lt;='Test 6 blank'!$F$4,'Test 6 blank'!$E$4+218,""),"")</f>
        <v/>
      </c>
      <c r="B220">
        <f>IF(A220="",0,IF(SUMPRODUCT((ISNUMBER('Test 6 blank'!$B$8:$B$17)+ISNUMBER('Test 6 blank'!$C$8:$C$17)&gt;0)*(IF(ISNUMBER('Test 6 blank'!$B$8:$B$17),'Test 6 blank'!$B$8:$B$17,'Test 6 blank'!$E$4)&lt;=A220)*(IF(ISNUMBER('Test 6 blank'!$C$8:$C$17),'Test 6 blank'!$C$8:$C$17,'Test 6 blank'!$F$4)&gt;=A220))&gt;0,1,0))</f>
        <v/>
      </c>
      <c r="C220">
        <f>IF(B220=0,0,IF(SUMPRODUCT((ISNUMBER('Test 6 blank'!$B$8:$B$17)+ISNUMBER('Test 6 blank'!$C$8:$C$17)&gt;0)*(ISNUMBER('Test 6 blank'!$B$8:$B$17)*('Test 6 blank'!$B$8:$B$17=A220)+ISNUMBER('Test 6 blank'!$C$8:$C$17)*('Test 6 blank'!$C$8:$C$17=A220)&gt;0))&gt;0,0,1))</f>
        <v/>
      </c>
      <c r="D220">
        <f>SUM(B$2:B220)</f>
        <v/>
      </c>
      <c r="E220">
        <f>SUM(C$2:C220)</f>
        <v/>
      </c>
    </row>
    <row r="221">
      <c r="A221" s="9">
        <f>IF(ISNUMBER('Test 6 blank'!$E$4),IF('Test 6 blank'!$E$4+219&lt;='Test 6 blank'!$F$4,'Test 6 blank'!$E$4+219,""),"")</f>
        <v/>
      </c>
      <c r="B221">
        <f>IF(A221="",0,IF(SUMPRODUCT((ISNUMBER('Test 6 blank'!$B$8:$B$17)+ISNUMBER('Test 6 blank'!$C$8:$C$17)&gt;0)*(IF(ISNUMBER('Test 6 blank'!$B$8:$B$17),'Test 6 blank'!$B$8:$B$17,'Test 6 blank'!$E$4)&lt;=A221)*(IF(ISNUMBER('Test 6 blank'!$C$8:$C$17),'Test 6 blank'!$C$8:$C$17,'Test 6 blank'!$F$4)&gt;=A221))&gt;0,1,0))</f>
        <v/>
      </c>
      <c r="C221">
        <f>IF(B221=0,0,IF(SUMPRODUCT((ISNUMBER('Test 6 blank'!$B$8:$B$17)+ISNUMBER('Test 6 blank'!$C$8:$C$17)&gt;0)*(ISNUMBER('Test 6 blank'!$B$8:$B$17)*('Test 6 blank'!$B$8:$B$17=A221)+ISNUMBER('Test 6 blank'!$C$8:$C$17)*('Test 6 blank'!$C$8:$C$17=A221)&gt;0))&gt;0,0,1))</f>
        <v/>
      </c>
      <c r="D221">
        <f>SUM(B$2:B221)</f>
        <v/>
      </c>
      <c r="E221">
        <f>SUM(C$2:C221)</f>
        <v/>
      </c>
    </row>
    <row r="222">
      <c r="A222" s="9">
        <f>IF(ISNUMBER('Test 6 blank'!$E$4),IF('Test 6 blank'!$E$4+220&lt;='Test 6 blank'!$F$4,'Test 6 blank'!$E$4+220,""),"")</f>
        <v/>
      </c>
      <c r="B222">
        <f>IF(A222="",0,IF(SUMPRODUCT((ISNUMBER('Test 6 blank'!$B$8:$B$17)+ISNUMBER('Test 6 blank'!$C$8:$C$17)&gt;0)*(IF(ISNUMBER('Test 6 blank'!$B$8:$B$17),'Test 6 blank'!$B$8:$B$17,'Test 6 blank'!$E$4)&lt;=A222)*(IF(ISNUMBER('Test 6 blank'!$C$8:$C$17),'Test 6 blank'!$C$8:$C$17,'Test 6 blank'!$F$4)&gt;=A222))&gt;0,1,0))</f>
        <v/>
      </c>
      <c r="C222">
        <f>IF(B222=0,0,IF(SUMPRODUCT((ISNUMBER('Test 6 blank'!$B$8:$B$17)+ISNUMBER('Test 6 blank'!$C$8:$C$17)&gt;0)*(ISNUMBER('Test 6 blank'!$B$8:$B$17)*('Test 6 blank'!$B$8:$B$17=A222)+ISNUMBER('Test 6 blank'!$C$8:$C$17)*('Test 6 blank'!$C$8:$C$17=A222)&gt;0))&gt;0,0,1))</f>
        <v/>
      </c>
      <c r="D222">
        <f>SUM(B$2:B222)</f>
        <v/>
      </c>
      <c r="E222">
        <f>SUM(C$2:C222)</f>
        <v/>
      </c>
    </row>
    <row r="223">
      <c r="A223" s="9">
        <f>IF(ISNUMBER('Test 6 blank'!$E$4),IF('Test 6 blank'!$E$4+221&lt;='Test 6 blank'!$F$4,'Test 6 blank'!$E$4+221,""),"")</f>
        <v/>
      </c>
      <c r="B223">
        <f>IF(A223="",0,IF(SUMPRODUCT((ISNUMBER('Test 6 blank'!$B$8:$B$17)+ISNUMBER('Test 6 blank'!$C$8:$C$17)&gt;0)*(IF(ISNUMBER('Test 6 blank'!$B$8:$B$17),'Test 6 blank'!$B$8:$B$17,'Test 6 blank'!$E$4)&lt;=A223)*(IF(ISNUMBER('Test 6 blank'!$C$8:$C$17),'Test 6 blank'!$C$8:$C$17,'Test 6 blank'!$F$4)&gt;=A223))&gt;0,1,0))</f>
        <v/>
      </c>
      <c r="C223">
        <f>IF(B223=0,0,IF(SUMPRODUCT((ISNUMBER('Test 6 blank'!$B$8:$B$17)+ISNUMBER('Test 6 blank'!$C$8:$C$17)&gt;0)*(ISNUMBER('Test 6 blank'!$B$8:$B$17)*('Test 6 blank'!$B$8:$B$17=A223)+ISNUMBER('Test 6 blank'!$C$8:$C$17)*('Test 6 blank'!$C$8:$C$17=A223)&gt;0))&gt;0,0,1))</f>
        <v/>
      </c>
      <c r="D223">
        <f>SUM(B$2:B223)</f>
        <v/>
      </c>
      <c r="E223">
        <f>SUM(C$2:C223)</f>
        <v/>
      </c>
    </row>
    <row r="224">
      <c r="A224" s="9">
        <f>IF(ISNUMBER('Test 6 blank'!$E$4),IF('Test 6 blank'!$E$4+222&lt;='Test 6 blank'!$F$4,'Test 6 blank'!$E$4+222,""),"")</f>
        <v/>
      </c>
      <c r="B224">
        <f>IF(A224="",0,IF(SUMPRODUCT((ISNUMBER('Test 6 blank'!$B$8:$B$17)+ISNUMBER('Test 6 blank'!$C$8:$C$17)&gt;0)*(IF(ISNUMBER('Test 6 blank'!$B$8:$B$17),'Test 6 blank'!$B$8:$B$17,'Test 6 blank'!$E$4)&lt;=A224)*(IF(ISNUMBER('Test 6 blank'!$C$8:$C$17),'Test 6 blank'!$C$8:$C$17,'Test 6 blank'!$F$4)&gt;=A224))&gt;0,1,0))</f>
        <v/>
      </c>
      <c r="C224">
        <f>IF(B224=0,0,IF(SUMPRODUCT((ISNUMBER('Test 6 blank'!$B$8:$B$17)+ISNUMBER('Test 6 blank'!$C$8:$C$17)&gt;0)*(ISNUMBER('Test 6 blank'!$B$8:$B$17)*('Test 6 blank'!$B$8:$B$17=A224)+ISNUMBER('Test 6 blank'!$C$8:$C$17)*('Test 6 blank'!$C$8:$C$17=A224)&gt;0))&gt;0,0,1))</f>
        <v/>
      </c>
      <c r="D224">
        <f>SUM(B$2:B224)</f>
        <v/>
      </c>
      <c r="E224">
        <f>SUM(C$2:C224)</f>
        <v/>
      </c>
    </row>
    <row r="225">
      <c r="A225" s="9">
        <f>IF(ISNUMBER('Test 6 blank'!$E$4),IF('Test 6 blank'!$E$4+223&lt;='Test 6 blank'!$F$4,'Test 6 blank'!$E$4+223,""),"")</f>
        <v/>
      </c>
      <c r="B225">
        <f>IF(A225="",0,IF(SUMPRODUCT((ISNUMBER('Test 6 blank'!$B$8:$B$17)+ISNUMBER('Test 6 blank'!$C$8:$C$17)&gt;0)*(IF(ISNUMBER('Test 6 blank'!$B$8:$B$17),'Test 6 blank'!$B$8:$B$17,'Test 6 blank'!$E$4)&lt;=A225)*(IF(ISNUMBER('Test 6 blank'!$C$8:$C$17),'Test 6 blank'!$C$8:$C$17,'Test 6 blank'!$F$4)&gt;=A225))&gt;0,1,0))</f>
        <v/>
      </c>
      <c r="C225">
        <f>IF(B225=0,0,IF(SUMPRODUCT((ISNUMBER('Test 6 blank'!$B$8:$B$17)+ISNUMBER('Test 6 blank'!$C$8:$C$17)&gt;0)*(ISNUMBER('Test 6 blank'!$B$8:$B$17)*('Test 6 blank'!$B$8:$B$17=A225)+ISNUMBER('Test 6 blank'!$C$8:$C$17)*('Test 6 blank'!$C$8:$C$17=A225)&gt;0))&gt;0,0,1))</f>
        <v/>
      </c>
      <c r="D225">
        <f>SUM(B$2:B225)</f>
        <v/>
      </c>
      <c r="E225">
        <f>SUM(C$2:C225)</f>
        <v/>
      </c>
    </row>
    <row r="226">
      <c r="A226" s="9">
        <f>IF(ISNUMBER('Test 6 blank'!$E$4),IF('Test 6 blank'!$E$4+224&lt;='Test 6 blank'!$F$4,'Test 6 blank'!$E$4+224,""),"")</f>
        <v/>
      </c>
      <c r="B226">
        <f>IF(A226="",0,IF(SUMPRODUCT((ISNUMBER('Test 6 blank'!$B$8:$B$17)+ISNUMBER('Test 6 blank'!$C$8:$C$17)&gt;0)*(IF(ISNUMBER('Test 6 blank'!$B$8:$B$17),'Test 6 blank'!$B$8:$B$17,'Test 6 blank'!$E$4)&lt;=A226)*(IF(ISNUMBER('Test 6 blank'!$C$8:$C$17),'Test 6 blank'!$C$8:$C$17,'Test 6 blank'!$F$4)&gt;=A226))&gt;0,1,0))</f>
        <v/>
      </c>
      <c r="C226">
        <f>IF(B226=0,0,IF(SUMPRODUCT((ISNUMBER('Test 6 blank'!$B$8:$B$17)+ISNUMBER('Test 6 blank'!$C$8:$C$17)&gt;0)*(ISNUMBER('Test 6 blank'!$B$8:$B$17)*('Test 6 blank'!$B$8:$B$17=A226)+ISNUMBER('Test 6 blank'!$C$8:$C$17)*('Test 6 blank'!$C$8:$C$17=A226)&gt;0))&gt;0,0,1))</f>
        <v/>
      </c>
      <c r="D226">
        <f>SUM(B$2:B226)</f>
        <v/>
      </c>
      <c r="E226">
        <f>SUM(C$2:C226)</f>
        <v/>
      </c>
    </row>
    <row r="227">
      <c r="A227" s="9">
        <f>IF(ISNUMBER('Test 6 blank'!$E$4),IF('Test 6 blank'!$E$4+225&lt;='Test 6 blank'!$F$4,'Test 6 blank'!$E$4+225,""),"")</f>
        <v/>
      </c>
      <c r="B227">
        <f>IF(A227="",0,IF(SUMPRODUCT((ISNUMBER('Test 6 blank'!$B$8:$B$17)+ISNUMBER('Test 6 blank'!$C$8:$C$17)&gt;0)*(IF(ISNUMBER('Test 6 blank'!$B$8:$B$17),'Test 6 blank'!$B$8:$B$17,'Test 6 blank'!$E$4)&lt;=A227)*(IF(ISNUMBER('Test 6 blank'!$C$8:$C$17),'Test 6 blank'!$C$8:$C$17,'Test 6 blank'!$F$4)&gt;=A227))&gt;0,1,0))</f>
        <v/>
      </c>
      <c r="C227">
        <f>IF(B227=0,0,IF(SUMPRODUCT((ISNUMBER('Test 6 blank'!$B$8:$B$17)+ISNUMBER('Test 6 blank'!$C$8:$C$17)&gt;0)*(ISNUMBER('Test 6 blank'!$B$8:$B$17)*('Test 6 blank'!$B$8:$B$17=A227)+ISNUMBER('Test 6 blank'!$C$8:$C$17)*('Test 6 blank'!$C$8:$C$17=A227)&gt;0))&gt;0,0,1))</f>
        <v/>
      </c>
      <c r="D227">
        <f>SUM(B$2:B227)</f>
        <v/>
      </c>
      <c r="E227">
        <f>SUM(C$2:C227)</f>
        <v/>
      </c>
    </row>
    <row r="228">
      <c r="A228" s="9">
        <f>IF(ISNUMBER('Test 6 blank'!$E$4),IF('Test 6 blank'!$E$4+226&lt;='Test 6 blank'!$F$4,'Test 6 blank'!$E$4+226,""),"")</f>
        <v/>
      </c>
      <c r="B228">
        <f>IF(A228="",0,IF(SUMPRODUCT((ISNUMBER('Test 6 blank'!$B$8:$B$17)+ISNUMBER('Test 6 blank'!$C$8:$C$17)&gt;0)*(IF(ISNUMBER('Test 6 blank'!$B$8:$B$17),'Test 6 blank'!$B$8:$B$17,'Test 6 blank'!$E$4)&lt;=A228)*(IF(ISNUMBER('Test 6 blank'!$C$8:$C$17),'Test 6 blank'!$C$8:$C$17,'Test 6 blank'!$F$4)&gt;=A228))&gt;0,1,0))</f>
        <v/>
      </c>
      <c r="C228">
        <f>IF(B228=0,0,IF(SUMPRODUCT((ISNUMBER('Test 6 blank'!$B$8:$B$17)+ISNUMBER('Test 6 blank'!$C$8:$C$17)&gt;0)*(ISNUMBER('Test 6 blank'!$B$8:$B$17)*('Test 6 blank'!$B$8:$B$17=A228)+ISNUMBER('Test 6 blank'!$C$8:$C$17)*('Test 6 blank'!$C$8:$C$17=A228)&gt;0))&gt;0,0,1))</f>
        <v/>
      </c>
      <c r="D228">
        <f>SUM(B$2:B228)</f>
        <v/>
      </c>
      <c r="E228">
        <f>SUM(C$2:C228)</f>
        <v/>
      </c>
    </row>
    <row r="229">
      <c r="A229" s="9">
        <f>IF(ISNUMBER('Test 6 blank'!$E$4),IF('Test 6 blank'!$E$4+227&lt;='Test 6 blank'!$F$4,'Test 6 blank'!$E$4+227,""),"")</f>
        <v/>
      </c>
      <c r="B229">
        <f>IF(A229="",0,IF(SUMPRODUCT((ISNUMBER('Test 6 blank'!$B$8:$B$17)+ISNUMBER('Test 6 blank'!$C$8:$C$17)&gt;0)*(IF(ISNUMBER('Test 6 blank'!$B$8:$B$17),'Test 6 blank'!$B$8:$B$17,'Test 6 blank'!$E$4)&lt;=A229)*(IF(ISNUMBER('Test 6 blank'!$C$8:$C$17),'Test 6 blank'!$C$8:$C$17,'Test 6 blank'!$F$4)&gt;=A229))&gt;0,1,0))</f>
        <v/>
      </c>
      <c r="C229">
        <f>IF(B229=0,0,IF(SUMPRODUCT((ISNUMBER('Test 6 blank'!$B$8:$B$17)+ISNUMBER('Test 6 blank'!$C$8:$C$17)&gt;0)*(ISNUMBER('Test 6 blank'!$B$8:$B$17)*('Test 6 blank'!$B$8:$B$17=A229)+ISNUMBER('Test 6 blank'!$C$8:$C$17)*('Test 6 blank'!$C$8:$C$17=A229)&gt;0))&gt;0,0,1))</f>
        <v/>
      </c>
      <c r="D229">
        <f>SUM(B$2:B229)</f>
        <v/>
      </c>
      <c r="E229">
        <f>SUM(C$2:C229)</f>
        <v/>
      </c>
    </row>
    <row r="230">
      <c r="A230" s="9">
        <f>IF(ISNUMBER('Test 6 blank'!$E$4),IF('Test 6 blank'!$E$4+228&lt;='Test 6 blank'!$F$4,'Test 6 blank'!$E$4+228,""),"")</f>
        <v/>
      </c>
      <c r="B230">
        <f>IF(A230="",0,IF(SUMPRODUCT((ISNUMBER('Test 6 blank'!$B$8:$B$17)+ISNUMBER('Test 6 blank'!$C$8:$C$17)&gt;0)*(IF(ISNUMBER('Test 6 blank'!$B$8:$B$17),'Test 6 blank'!$B$8:$B$17,'Test 6 blank'!$E$4)&lt;=A230)*(IF(ISNUMBER('Test 6 blank'!$C$8:$C$17),'Test 6 blank'!$C$8:$C$17,'Test 6 blank'!$F$4)&gt;=A230))&gt;0,1,0))</f>
        <v/>
      </c>
      <c r="C230">
        <f>IF(B230=0,0,IF(SUMPRODUCT((ISNUMBER('Test 6 blank'!$B$8:$B$17)+ISNUMBER('Test 6 blank'!$C$8:$C$17)&gt;0)*(ISNUMBER('Test 6 blank'!$B$8:$B$17)*('Test 6 blank'!$B$8:$B$17=A230)+ISNUMBER('Test 6 blank'!$C$8:$C$17)*('Test 6 blank'!$C$8:$C$17=A230)&gt;0))&gt;0,0,1))</f>
        <v/>
      </c>
      <c r="D230">
        <f>SUM(B$2:B230)</f>
        <v/>
      </c>
      <c r="E230">
        <f>SUM(C$2:C230)</f>
        <v/>
      </c>
    </row>
    <row r="231">
      <c r="A231" s="9">
        <f>IF(ISNUMBER('Test 6 blank'!$E$4),IF('Test 6 blank'!$E$4+229&lt;='Test 6 blank'!$F$4,'Test 6 blank'!$E$4+229,""),"")</f>
        <v/>
      </c>
      <c r="B231">
        <f>IF(A231="",0,IF(SUMPRODUCT((ISNUMBER('Test 6 blank'!$B$8:$B$17)+ISNUMBER('Test 6 blank'!$C$8:$C$17)&gt;0)*(IF(ISNUMBER('Test 6 blank'!$B$8:$B$17),'Test 6 blank'!$B$8:$B$17,'Test 6 blank'!$E$4)&lt;=A231)*(IF(ISNUMBER('Test 6 blank'!$C$8:$C$17),'Test 6 blank'!$C$8:$C$17,'Test 6 blank'!$F$4)&gt;=A231))&gt;0,1,0))</f>
        <v/>
      </c>
      <c r="C231">
        <f>IF(B231=0,0,IF(SUMPRODUCT((ISNUMBER('Test 6 blank'!$B$8:$B$17)+ISNUMBER('Test 6 blank'!$C$8:$C$17)&gt;0)*(ISNUMBER('Test 6 blank'!$B$8:$B$17)*('Test 6 blank'!$B$8:$B$17=A231)+ISNUMBER('Test 6 blank'!$C$8:$C$17)*('Test 6 blank'!$C$8:$C$17=A231)&gt;0))&gt;0,0,1))</f>
        <v/>
      </c>
      <c r="D231">
        <f>SUM(B$2:B231)</f>
        <v/>
      </c>
      <c r="E231">
        <f>SUM(C$2:C231)</f>
        <v/>
      </c>
    </row>
    <row r="232">
      <c r="A232" s="9">
        <f>IF(ISNUMBER('Test 6 blank'!$E$4),IF('Test 6 blank'!$E$4+230&lt;='Test 6 blank'!$F$4,'Test 6 blank'!$E$4+230,""),"")</f>
        <v/>
      </c>
      <c r="B232">
        <f>IF(A232="",0,IF(SUMPRODUCT((ISNUMBER('Test 6 blank'!$B$8:$B$17)+ISNUMBER('Test 6 blank'!$C$8:$C$17)&gt;0)*(IF(ISNUMBER('Test 6 blank'!$B$8:$B$17),'Test 6 blank'!$B$8:$B$17,'Test 6 blank'!$E$4)&lt;=A232)*(IF(ISNUMBER('Test 6 blank'!$C$8:$C$17),'Test 6 blank'!$C$8:$C$17,'Test 6 blank'!$F$4)&gt;=A232))&gt;0,1,0))</f>
        <v/>
      </c>
      <c r="C232">
        <f>IF(B232=0,0,IF(SUMPRODUCT((ISNUMBER('Test 6 blank'!$B$8:$B$17)+ISNUMBER('Test 6 blank'!$C$8:$C$17)&gt;0)*(ISNUMBER('Test 6 blank'!$B$8:$B$17)*('Test 6 blank'!$B$8:$B$17=A232)+ISNUMBER('Test 6 blank'!$C$8:$C$17)*('Test 6 blank'!$C$8:$C$17=A232)&gt;0))&gt;0,0,1))</f>
        <v/>
      </c>
      <c r="D232">
        <f>SUM(B$2:B232)</f>
        <v/>
      </c>
      <c r="E232">
        <f>SUM(C$2:C232)</f>
        <v/>
      </c>
    </row>
    <row r="233">
      <c r="A233" s="9">
        <f>IF(ISNUMBER('Test 6 blank'!$E$4),IF('Test 6 blank'!$E$4+231&lt;='Test 6 blank'!$F$4,'Test 6 blank'!$E$4+231,""),"")</f>
        <v/>
      </c>
      <c r="B233">
        <f>IF(A233="",0,IF(SUMPRODUCT((ISNUMBER('Test 6 blank'!$B$8:$B$17)+ISNUMBER('Test 6 blank'!$C$8:$C$17)&gt;0)*(IF(ISNUMBER('Test 6 blank'!$B$8:$B$17),'Test 6 blank'!$B$8:$B$17,'Test 6 blank'!$E$4)&lt;=A233)*(IF(ISNUMBER('Test 6 blank'!$C$8:$C$17),'Test 6 blank'!$C$8:$C$17,'Test 6 blank'!$F$4)&gt;=A233))&gt;0,1,0))</f>
        <v/>
      </c>
      <c r="C233">
        <f>IF(B233=0,0,IF(SUMPRODUCT((ISNUMBER('Test 6 blank'!$B$8:$B$17)+ISNUMBER('Test 6 blank'!$C$8:$C$17)&gt;0)*(ISNUMBER('Test 6 blank'!$B$8:$B$17)*('Test 6 blank'!$B$8:$B$17=A233)+ISNUMBER('Test 6 blank'!$C$8:$C$17)*('Test 6 blank'!$C$8:$C$17=A233)&gt;0))&gt;0,0,1))</f>
        <v/>
      </c>
      <c r="D233">
        <f>SUM(B$2:B233)</f>
        <v/>
      </c>
      <c r="E233">
        <f>SUM(C$2:C233)</f>
        <v/>
      </c>
    </row>
    <row r="234">
      <c r="A234" s="9">
        <f>IF(ISNUMBER('Test 6 blank'!$E$4),IF('Test 6 blank'!$E$4+232&lt;='Test 6 blank'!$F$4,'Test 6 blank'!$E$4+232,""),"")</f>
        <v/>
      </c>
      <c r="B234">
        <f>IF(A234="",0,IF(SUMPRODUCT((ISNUMBER('Test 6 blank'!$B$8:$B$17)+ISNUMBER('Test 6 blank'!$C$8:$C$17)&gt;0)*(IF(ISNUMBER('Test 6 blank'!$B$8:$B$17),'Test 6 blank'!$B$8:$B$17,'Test 6 blank'!$E$4)&lt;=A234)*(IF(ISNUMBER('Test 6 blank'!$C$8:$C$17),'Test 6 blank'!$C$8:$C$17,'Test 6 blank'!$F$4)&gt;=A234))&gt;0,1,0))</f>
        <v/>
      </c>
      <c r="C234">
        <f>IF(B234=0,0,IF(SUMPRODUCT((ISNUMBER('Test 6 blank'!$B$8:$B$17)+ISNUMBER('Test 6 blank'!$C$8:$C$17)&gt;0)*(ISNUMBER('Test 6 blank'!$B$8:$B$17)*('Test 6 blank'!$B$8:$B$17=A234)+ISNUMBER('Test 6 blank'!$C$8:$C$17)*('Test 6 blank'!$C$8:$C$17=A234)&gt;0))&gt;0,0,1))</f>
        <v/>
      </c>
      <c r="D234">
        <f>SUM(B$2:B234)</f>
        <v/>
      </c>
      <c r="E234">
        <f>SUM(C$2:C234)</f>
        <v/>
      </c>
    </row>
    <row r="235">
      <c r="A235" s="9">
        <f>IF(ISNUMBER('Test 6 blank'!$E$4),IF('Test 6 blank'!$E$4+233&lt;='Test 6 blank'!$F$4,'Test 6 blank'!$E$4+233,""),"")</f>
        <v/>
      </c>
      <c r="B235">
        <f>IF(A235="",0,IF(SUMPRODUCT((ISNUMBER('Test 6 blank'!$B$8:$B$17)+ISNUMBER('Test 6 blank'!$C$8:$C$17)&gt;0)*(IF(ISNUMBER('Test 6 blank'!$B$8:$B$17),'Test 6 blank'!$B$8:$B$17,'Test 6 blank'!$E$4)&lt;=A235)*(IF(ISNUMBER('Test 6 blank'!$C$8:$C$17),'Test 6 blank'!$C$8:$C$17,'Test 6 blank'!$F$4)&gt;=A235))&gt;0,1,0))</f>
        <v/>
      </c>
      <c r="C235">
        <f>IF(B235=0,0,IF(SUMPRODUCT((ISNUMBER('Test 6 blank'!$B$8:$B$17)+ISNUMBER('Test 6 blank'!$C$8:$C$17)&gt;0)*(ISNUMBER('Test 6 blank'!$B$8:$B$17)*('Test 6 blank'!$B$8:$B$17=A235)+ISNUMBER('Test 6 blank'!$C$8:$C$17)*('Test 6 blank'!$C$8:$C$17=A235)&gt;0))&gt;0,0,1))</f>
        <v/>
      </c>
      <c r="D235">
        <f>SUM(B$2:B235)</f>
        <v/>
      </c>
      <c r="E235">
        <f>SUM(C$2:C235)</f>
        <v/>
      </c>
    </row>
    <row r="236">
      <c r="A236" s="9">
        <f>IF(ISNUMBER('Test 6 blank'!$E$4),IF('Test 6 blank'!$E$4+234&lt;='Test 6 blank'!$F$4,'Test 6 blank'!$E$4+234,""),"")</f>
        <v/>
      </c>
      <c r="B236">
        <f>IF(A236="",0,IF(SUMPRODUCT((ISNUMBER('Test 6 blank'!$B$8:$B$17)+ISNUMBER('Test 6 blank'!$C$8:$C$17)&gt;0)*(IF(ISNUMBER('Test 6 blank'!$B$8:$B$17),'Test 6 blank'!$B$8:$B$17,'Test 6 blank'!$E$4)&lt;=A236)*(IF(ISNUMBER('Test 6 blank'!$C$8:$C$17),'Test 6 blank'!$C$8:$C$17,'Test 6 blank'!$F$4)&gt;=A236))&gt;0,1,0))</f>
        <v/>
      </c>
      <c r="C236">
        <f>IF(B236=0,0,IF(SUMPRODUCT((ISNUMBER('Test 6 blank'!$B$8:$B$17)+ISNUMBER('Test 6 blank'!$C$8:$C$17)&gt;0)*(ISNUMBER('Test 6 blank'!$B$8:$B$17)*('Test 6 blank'!$B$8:$B$17=A236)+ISNUMBER('Test 6 blank'!$C$8:$C$17)*('Test 6 blank'!$C$8:$C$17=A236)&gt;0))&gt;0,0,1))</f>
        <v/>
      </c>
      <c r="D236">
        <f>SUM(B$2:B236)</f>
        <v/>
      </c>
      <c r="E236">
        <f>SUM(C$2:C236)</f>
        <v/>
      </c>
    </row>
    <row r="237">
      <c r="A237" s="9">
        <f>IF(ISNUMBER('Test 6 blank'!$E$4),IF('Test 6 blank'!$E$4+235&lt;='Test 6 blank'!$F$4,'Test 6 blank'!$E$4+235,""),"")</f>
        <v/>
      </c>
      <c r="B237">
        <f>IF(A237="",0,IF(SUMPRODUCT((ISNUMBER('Test 6 blank'!$B$8:$B$17)+ISNUMBER('Test 6 blank'!$C$8:$C$17)&gt;0)*(IF(ISNUMBER('Test 6 blank'!$B$8:$B$17),'Test 6 blank'!$B$8:$B$17,'Test 6 blank'!$E$4)&lt;=A237)*(IF(ISNUMBER('Test 6 blank'!$C$8:$C$17),'Test 6 blank'!$C$8:$C$17,'Test 6 blank'!$F$4)&gt;=A237))&gt;0,1,0))</f>
        <v/>
      </c>
      <c r="C237">
        <f>IF(B237=0,0,IF(SUMPRODUCT((ISNUMBER('Test 6 blank'!$B$8:$B$17)+ISNUMBER('Test 6 blank'!$C$8:$C$17)&gt;0)*(ISNUMBER('Test 6 blank'!$B$8:$B$17)*('Test 6 blank'!$B$8:$B$17=A237)+ISNUMBER('Test 6 blank'!$C$8:$C$17)*('Test 6 blank'!$C$8:$C$17=A237)&gt;0))&gt;0,0,1))</f>
        <v/>
      </c>
      <c r="D237">
        <f>SUM(B$2:B237)</f>
        <v/>
      </c>
      <c r="E237">
        <f>SUM(C$2:C237)</f>
        <v/>
      </c>
    </row>
    <row r="238">
      <c r="A238" s="9">
        <f>IF(ISNUMBER('Test 6 blank'!$E$4),IF('Test 6 blank'!$E$4+236&lt;='Test 6 blank'!$F$4,'Test 6 blank'!$E$4+236,""),"")</f>
        <v/>
      </c>
      <c r="B238">
        <f>IF(A238="",0,IF(SUMPRODUCT((ISNUMBER('Test 6 blank'!$B$8:$B$17)+ISNUMBER('Test 6 blank'!$C$8:$C$17)&gt;0)*(IF(ISNUMBER('Test 6 blank'!$B$8:$B$17),'Test 6 blank'!$B$8:$B$17,'Test 6 blank'!$E$4)&lt;=A238)*(IF(ISNUMBER('Test 6 blank'!$C$8:$C$17),'Test 6 blank'!$C$8:$C$17,'Test 6 blank'!$F$4)&gt;=A238))&gt;0,1,0))</f>
        <v/>
      </c>
      <c r="C238">
        <f>IF(B238=0,0,IF(SUMPRODUCT((ISNUMBER('Test 6 blank'!$B$8:$B$17)+ISNUMBER('Test 6 blank'!$C$8:$C$17)&gt;0)*(ISNUMBER('Test 6 blank'!$B$8:$B$17)*('Test 6 blank'!$B$8:$B$17=A238)+ISNUMBER('Test 6 blank'!$C$8:$C$17)*('Test 6 blank'!$C$8:$C$17=A238)&gt;0))&gt;0,0,1))</f>
        <v/>
      </c>
      <c r="D238">
        <f>SUM(B$2:B238)</f>
        <v/>
      </c>
      <c r="E238">
        <f>SUM(C$2:C238)</f>
        <v/>
      </c>
    </row>
    <row r="239">
      <c r="A239" s="9">
        <f>IF(ISNUMBER('Test 6 blank'!$E$4),IF('Test 6 blank'!$E$4+237&lt;='Test 6 blank'!$F$4,'Test 6 blank'!$E$4+237,""),"")</f>
        <v/>
      </c>
      <c r="B239">
        <f>IF(A239="",0,IF(SUMPRODUCT((ISNUMBER('Test 6 blank'!$B$8:$B$17)+ISNUMBER('Test 6 blank'!$C$8:$C$17)&gt;0)*(IF(ISNUMBER('Test 6 blank'!$B$8:$B$17),'Test 6 blank'!$B$8:$B$17,'Test 6 blank'!$E$4)&lt;=A239)*(IF(ISNUMBER('Test 6 blank'!$C$8:$C$17),'Test 6 blank'!$C$8:$C$17,'Test 6 blank'!$F$4)&gt;=A239))&gt;0,1,0))</f>
        <v/>
      </c>
      <c r="C239">
        <f>IF(B239=0,0,IF(SUMPRODUCT((ISNUMBER('Test 6 blank'!$B$8:$B$17)+ISNUMBER('Test 6 blank'!$C$8:$C$17)&gt;0)*(ISNUMBER('Test 6 blank'!$B$8:$B$17)*('Test 6 blank'!$B$8:$B$17=A239)+ISNUMBER('Test 6 blank'!$C$8:$C$17)*('Test 6 blank'!$C$8:$C$17=A239)&gt;0))&gt;0,0,1))</f>
        <v/>
      </c>
      <c r="D239">
        <f>SUM(B$2:B239)</f>
        <v/>
      </c>
      <c r="E239">
        <f>SUM(C$2:C239)</f>
        <v/>
      </c>
    </row>
    <row r="240">
      <c r="A240" s="9">
        <f>IF(ISNUMBER('Test 6 blank'!$E$4),IF('Test 6 blank'!$E$4+238&lt;='Test 6 blank'!$F$4,'Test 6 blank'!$E$4+238,""),"")</f>
        <v/>
      </c>
      <c r="B240">
        <f>IF(A240="",0,IF(SUMPRODUCT((ISNUMBER('Test 6 blank'!$B$8:$B$17)+ISNUMBER('Test 6 blank'!$C$8:$C$17)&gt;0)*(IF(ISNUMBER('Test 6 blank'!$B$8:$B$17),'Test 6 blank'!$B$8:$B$17,'Test 6 blank'!$E$4)&lt;=A240)*(IF(ISNUMBER('Test 6 blank'!$C$8:$C$17),'Test 6 blank'!$C$8:$C$17,'Test 6 blank'!$F$4)&gt;=A240))&gt;0,1,0))</f>
        <v/>
      </c>
      <c r="C240">
        <f>IF(B240=0,0,IF(SUMPRODUCT((ISNUMBER('Test 6 blank'!$B$8:$B$17)+ISNUMBER('Test 6 blank'!$C$8:$C$17)&gt;0)*(ISNUMBER('Test 6 blank'!$B$8:$B$17)*('Test 6 blank'!$B$8:$B$17=A240)+ISNUMBER('Test 6 blank'!$C$8:$C$17)*('Test 6 blank'!$C$8:$C$17=A240)&gt;0))&gt;0,0,1))</f>
        <v/>
      </c>
      <c r="D240">
        <f>SUM(B$2:B240)</f>
        <v/>
      </c>
      <c r="E240">
        <f>SUM(C$2:C240)</f>
        <v/>
      </c>
    </row>
    <row r="241">
      <c r="A241" s="9">
        <f>IF(ISNUMBER('Test 6 blank'!$E$4),IF('Test 6 blank'!$E$4+239&lt;='Test 6 blank'!$F$4,'Test 6 blank'!$E$4+239,""),"")</f>
        <v/>
      </c>
      <c r="B241">
        <f>IF(A241="",0,IF(SUMPRODUCT((ISNUMBER('Test 6 blank'!$B$8:$B$17)+ISNUMBER('Test 6 blank'!$C$8:$C$17)&gt;0)*(IF(ISNUMBER('Test 6 blank'!$B$8:$B$17),'Test 6 blank'!$B$8:$B$17,'Test 6 blank'!$E$4)&lt;=A241)*(IF(ISNUMBER('Test 6 blank'!$C$8:$C$17),'Test 6 blank'!$C$8:$C$17,'Test 6 blank'!$F$4)&gt;=A241))&gt;0,1,0))</f>
        <v/>
      </c>
      <c r="C241">
        <f>IF(B241=0,0,IF(SUMPRODUCT((ISNUMBER('Test 6 blank'!$B$8:$B$17)+ISNUMBER('Test 6 blank'!$C$8:$C$17)&gt;0)*(ISNUMBER('Test 6 blank'!$B$8:$B$17)*('Test 6 blank'!$B$8:$B$17=A241)+ISNUMBER('Test 6 blank'!$C$8:$C$17)*('Test 6 blank'!$C$8:$C$17=A241)&gt;0))&gt;0,0,1))</f>
        <v/>
      </c>
      <c r="D241">
        <f>SUM(B$2:B241)</f>
        <v/>
      </c>
      <c r="E241">
        <f>SUM(C$2:C241)</f>
        <v/>
      </c>
    </row>
    <row r="242">
      <c r="A242" s="9">
        <f>IF(ISNUMBER('Test 6 blank'!$E$4),IF('Test 6 blank'!$E$4+240&lt;='Test 6 blank'!$F$4,'Test 6 blank'!$E$4+240,""),"")</f>
        <v/>
      </c>
      <c r="B242">
        <f>IF(A242="",0,IF(SUMPRODUCT((ISNUMBER('Test 6 blank'!$B$8:$B$17)+ISNUMBER('Test 6 blank'!$C$8:$C$17)&gt;0)*(IF(ISNUMBER('Test 6 blank'!$B$8:$B$17),'Test 6 blank'!$B$8:$B$17,'Test 6 blank'!$E$4)&lt;=A242)*(IF(ISNUMBER('Test 6 blank'!$C$8:$C$17),'Test 6 blank'!$C$8:$C$17,'Test 6 blank'!$F$4)&gt;=A242))&gt;0,1,0))</f>
        <v/>
      </c>
      <c r="C242">
        <f>IF(B242=0,0,IF(SUMPRODUCT((ISNUMBER('Test 6 blank'!$B$8:$B$17)+ISNUMBER('Test 6 blank'!$C$8:$C$17)&gt;0)*(ISNUMBER('Test 6 blank'!$B$8:$B$17)*('Test 6 blank'!$B$8:$B$17=A242)+ISNUMBER('Test 6 blank'!$C$8:$C$17)*('Test 6 blank'!$C$8:$C$17=A242)&gt;0))&gt;0,0,1))</f>
        <v/>
      </c>
      <c r="D242">
        <f>SUM(B$2:B242)</f>
        <v/>
      </c>
      <c r="E242">
        <f>SUM(C$2:C242)</f>
        <v/>
      </c>
    </row>
    <row r="243">
      <c r="A243" s="9">
        <f>IF(ISNUMBER('Test 6 blank'!$E$4),IF('Test 6 blank'!$E$4+241&lt;='Test 6 blank'!$F$4,'Test 6 blank'!$E$4+241,""),"")</f>
        <v/>
      </c>
      <c r="B243">
        <f>IF(A243="",0,IF(SUMPRODUCT((ISNUMBER('Test 6 blank'!$B$8:$B$17)+ISNUMBER('Test 6 blank'!$C$8:$C$17)&gt;0)*(IF(ISNUMBER('Test 6 blank'!$B$8:$B$17),'Test 6 blank'!$B$8:$B$17,'Test 6 blank'!$E$4)&lt;=A243)*(IF(ISNUMBER('Test 6 blank'!$C$8:$C$17),'Test 6 blank'!$C$8:$C$17,'Test 6 blank'!$F$4)&gt;=A243))&gt;0,1,0))</f>
        <v/>
      </c>
      <c r="C243">
        <f>IF(B243=0,0,IF(SUMPRODUCT((ISNUMBER('Test 6 blank'!$B$8:$B$17)+ISNUMBER('Test 6 blank'!$C$8:$C$17)&gt;0)*(ISNUMBER('Test 6 blank'!$B$8:$B$17)*('Test 6 blank'!$B$8:$B$17=A243)+ISNUMBER('Test 6 blank'!$C$8:$C$17)*('Test 6 blank'!$C$8:$C$17=A243)&gt;0))&gt;0,0,1))</f>
        <v/>
      </c>
      <c r="D243">
        <f>SUM(B$2:B243)</f>
        <v/>
      </c>
      <c r="E243">
        <f>SUM(C$2:C243)</f>
        <v/>
      </c>
    </row>
    <row r="244">
      <c r="A244" s="9">
        <f>IF(ISNUMBER('Test 6 blank'!$E$4),IF('Test 6 blank'!$E$4+242&lt;='Test 6 blank'!$F$4,'Test 6 blank'!$E$4+242,""),"")</f>
        <v/>
      </c>
      <c r="B244">
        <f>IF(A244="",0,IF(SUMPRODUCT((ISNUMBER('Test 6 blank'!$B$8:$B$17)+ISNUMBER('Test 6 blank'!$C$8:$C$17)&gt;0)*(IF(ISNUMBER('Test 6 blank'!$B$8:$B$17),'Test 6 blank'!$B$8:$B$17,'Test 6 blank'!$E$4)&lt;=A244)*(IF(ISNUMBER('Test 6 blank'!$C$8:$C$17),'Test 6 blank'!$C$8:$C$17,'Test 6 blank'!$F$4)&gt;=A244))&gt;0,1,0))</f>
        <v/>
      </c>
      <c r="C244">
        <f>IF(B244=0,0,IF(SUMPRODUCT((ISNUMBER('Test 6 blank'!$B$8:$B$17)+ISNUMBER('Test 6 blank'!$C$8:$C$17)&gt;0)*(ISNUMBER('Test 6 blank'!$B$8:$B$17)*('Test 6 blank'!$B$8:$B$17=A244)+ISNUMBER('Test 6 blank'!$C$8:$C$17)*('Test 6 blank'!$C$8:$C$17=A244)&gt;0))&gt;0,0,1))</f>
        <v/>
      </c>
      <c r="D244">
        <f>SUM(B$2:B244)</f>
        <v/>
      </c>
      <c r="E244">
        <f>SUM(C$2:C244)</f>
        <v/>
      </c>
    </row>
    <row r="245">
      <c r="A245" s="9">
        <f>IF(ISNUMBER('Test 6 blank'!$E$4),IF('Test 6 blank'!$E$4+243&lt;='Test 6 blank'!$F$4,'Test 6 blank'!$E$4+243,""),"")</f>
        <v/>
      </c>
      <c r="B245">
        <f>IF(A245="",0,IF(SUMPRODUCT((ISNUMBER('Test 6 blank'!$B$8:$B$17)+ISNUMBER('Test 6 blank'!$C$8:$C$17)&gt;0)*(IF(ISNUMBER('Test 6 blank'!$B$8:$B$17),'Test 6 blank'!$B$8:$B$17,'Test 6 blank'!$E$4)&lt;=A245)*(IF(ISNUMBER('Test 6 blank'!$C$8:$C$17),'Test 6 blank'!$C$8:$C$17,'Test 6 blank'!$F$4)&gt;=A245))&gt;0,1,0))</f>
        <v/>
      </c>
      <c r="C245">
        <f>IF(B245=0,0,IF(SUMPRODUCT((ISNUMBER('Test 6 blank'!$B$8:$B$17)+ISNUMBER('Test 6 blank'!$C$8:$C$17)&gt;0)*(ISNUMBER('Test 6 blank'!$B$8:$B$17)*('Test 6 blank'!$B$8:$B$17=A245)+ISNUMBER('Test 6 blank'!$C$8:$C$17)*('Test 6 blank'!$C$8:$C$17=A245)&gt;0))&gt;0,0,1))</f>
        <v/>
      </c>
      <c r="D245">
        <f>SUM(B$2:B245)</f>
        <v/>
      </c>
      <c r="E245">
        <f>SUM(C$2:C245)</f>
        <v/>
      </c>
    </row>
    <row r="246">
      <c r="A246" s="9">
        <f>IF(ISNUMBER('Test 6 blank'!$E$4),IF('Test 6 blank'!$E$4+244&lt;='Test 6 blank'!$F$4,'Test 6 blank'!$E$4+244,""),"")</f>
        <v/>
      </c>
      <c r="B246">
        <f>IF(A246="",0,IF(SUMPRODUCT((ISNUMBER('Test 6 blank'!$B$8:$B$17)+ISNUMBER('Test 6 blank'!$C$8:$C$17)&gt;0)*(IF(ISNUMBER('Test 6 blank'!$B$8:$B$17),'Test 6 blank'!$B$8:$B$17,'Test 6 blank'!$E$4)&lt;=A246)*(IF(ISNUMBER('Test 6 blank'!$C$8:$C$17),'Test 6 blank'!$C$8:$C$17,'Test 6 blank'!$F$4)&gt;=A246))&gt;0,1,0))</f>
        <v/>
      </c>
      <c r="C246">
        <f>IF(B246=0,0,IF(SUMPRODUCT((ISNUMBER('Test 6 blank'!$B$8:$B$17)+ISNUMBER('Test 6 blank'!$C$8:$C$17)&gt;0)*(ISNUMBER('Test 6 blank'!$B$8:$B$17)*('Test 6 blank'!$B$8:$B$17=A246)+ISNUMBER('Test 6 blank'!$C$8:$C$17)*('Test 6 blank'!$C$8:$C$17=A246)&gt;0))&gt;0,0,1))</f>
        <v/>
      </c>
      <c r="D246">
        <f>SUM(B$2:B246)</f>
        <v/>
      </c>
      <c r="E246">
        <f>SUM(C$2:C246)</f>
        <v/>
      </c>
    </row>
    <row r="247">
      <c r="A247" s="9">
        <f>IF(ISNUMBER('Test 6 blank'!$E$4),IF('Test 6 blank'!$E$4+245&lt;='Test 6 blank'!$F$4,'Test 6 blank'!$E$4+245,""),"")</f>
        <v/>
      </c>
      <c r="B247">
        <f>IF(A247="",0,IF(SUMPRODUCT((ISNUMBER('Test 6 blank'!$B$8:$B$17)+ISNUMBER('Test 6 blank'!$C$8:$C$17)&gt;0)*(IF(ISNUMBER('Test 6 blank'!$B$8:$B$17),'Test 6 blank'!$B$8:$B$17,'Test 6 blank'!$E$4)&lt;=A247)*(IF(ISNUMBER('Test 6 blank'!$C$8:$C$17),'Test 6 blank'!$C$8:$C$17,'Test 6 blank'!$F$4)&gt;=A247))&gt;0,1,0))</f>
        <v/>
      </c>
      <c r="C247">
        <f>IF(B247=0,0,IF(SUMPRODUCT((ISNUMBER('Test 6 blank'!$B$8:$B$17)+ISNUMBER('Test 6 blank'!$C$8:$C$17)&gt;0)*(ISNUMBER('Test 6 blank'!$B$8:$B$17)*('Test 6 blank'!$B$8:$B$17=A247)+ISNUMBER('Test 6 blank'!$C$8:$C$17)*('Test 6 blank'!$C$8:$C$17=A247)&gt;0))&gt;0,0,1))</f>
        <v/>
      </c>
      <c r="D247">
        <f>SUM(B$2:B247)</f>
        <v/>
      </c>
      <c r="E247">
        <f>SUM(C$2:C247)</f>
        <v/>
      </c>
    </row>
    <row r="248">
      <c r="A248" s="9">
        <f>IF(ISNUMBER('Test 6 blank'!$E$4),IF('Test 6 blank'!$E$4+246&lt;='Test 6 blank'!$F$4,'Test 6 blank'!$E$4+246,""),"")</f>
        <v/>
      </c>
      <c r="B248">
        <f>IF(A248="",0,IF(SUMPRODUCT((ISNUMBER('Test 6 blank'!$B$8:$B$17)+ISNUMBER('Test 6 blank'!$C$8:$C$17)&gt;0)*(IF(ISNUMBER('Test 6 blank'!$B$8:$B$17),'Test 6 blank'!$B$8:$B$17,'Test 6 blank'!$E$4)&lt;=A248)*(IF(ISNUMBER('Test 6 blank'!$C$8:$C$17),'Test 6 blank'!$C$8:$C$17,'Test 6 blank'!$F$4)&gt;=A248))&gt;0,1,0))</f>
        <v/>
      </c>
      <c r="C248">
        <f>IF(B248=0,0,IF(SUMPRODUCT((ISNUMBER('Test 6 blank'!$B$8:$B$17)+ISNUMBER('Test 6 blank'!$C$8:$C$17)&gt;0)*(ISNUMBER('Test 6 blank'!$B$8:$B$17)*('Test 6 blank'!$B$8:$B$17=A248)+ISNUMBER('Test 6 blank'!$C$8:$C$17)*('Test 6 blank'!$C$8:$C$17=A248)&gt;0))&gt;0,0,1))</f>
        <v/>
      </c>
      <c r="D248">
        <f>SUM(B$2:B248)</f>
        <v/>
      </c>
      <c r="E248">
        <f>SUM(C$2:C248)</f>
        <v/>
      </c>
    </row>
    <row r="249">
      <c r="A249" s="9">
        <f>IF(ISNUMBER('Test 6 blank'!$E$4),IF('Test 6 blank'!$E$4+247&lt;='Test 6 blank'!$F$4,'Test 6 blank'!$E$4+247,""),"")</f>
        <v/>
      </c>
      <c r="B249">
        <f>IF(A249="",0,IF(SUMPRODUCT((ISNUMBER('Test 6 blank'!$B$8:$B$17)+ISNUMBER('Test 6 blank'!$C$8:$C$17)&gt;0)*(IF(ISNUMBER('Test 6 blank'!$B$8:$B$17),'Test 6 blank'!$B$8:$B$17,'Test 6 blank'!$E$4)&lt;=A249)*(IF(ISNUMBER('Test 6 blank'!$C$8:$C$17),'Test 6 blank'!$C$8:$C$17,'Test 6 blank'!$F$4)&gt;=A249))&gt;0,1,0))</f>
        <v/>
      </c>
      <c r="C249">
        <f>IF(B249=0,0,IF(SUMPRODUCT((ISNUMBER('Test 6 blank'!$B$8:$B$17)+ISNUMBER('Test 6 blank'!$C$8:$C$17)&gt;0)*(ISNUMBER('Test 6 blank'!$B$8:$B$17)*('Test 6 blank'!$B$8:$B$17=A249)+ISNUMBER('Test 6 blank'!$C$8:$C$17)*('Test 6 blank'!$C$8:$C$17=A249)&gt;0))&gt;0,0,1))</f>
        <v/>
      </c>
      <c r="D249">
        <f>SUM(B$2:B249)</f>
        <v/>
      </c>
      <c r="E249">
        <f>SUM(C$2:C249)</f>
        <v/>
      </c>
    </row>
    <row r="250">
      <c r="A250" s="9">
        <f>IF(ISNUMBER('Test 6 blank'!$E$4),IF('Test 6 blank'!$E$4+248&lt;='Test 6 blank'!$F$4,'Test 6 blank'!$E$4+248,""),"")</f>
        <v/>
      </c>
      <c r="B250">
        <f>IF(A250="",0,IF(SUMPRODUCT((ISNUMBER('Test 6 blank'!$B$8:$B$17)+ISNUMBER('Test 6 blank'!$C$8:$C$17)&gt;0)*(IF(ISNUMBER('Test 6 blank'!$B$8:$B$17),'Test 6 blank'!$B$8:$B$17,'Test 6 blank'!$E$4)&lt;=A250)*(IF(ISNUMBER('Test 6 blank'!$C$8:$C$17),'Test 6 blank'!$C$8:$C$17,'Test 6 blank'!$F$4)&gt;=A250))&gt;0,1,0))</f>
        <v/>
      </c>
      <c r="C250">
        <f>IF(B250=0,0,IF(SUMPRODUCT((ISNUMBER('Test 6 blank'!$B$8:$B$17)+ISNUMBER('Test 6 blank'!$C$8:$C$17)&gt;0)*(ISNUMBER('Test 6 blank'!$B$8:$B$17)*('Test 6 blank'!$B$8:$B$17=A250)+ISNUMBER('Test 6 blank'!$C$8:$C$17)*('Test 6 blank'!$C$8:$C$17=A250)&gt;0))&gt;0,0,1))</f>
        <v/>
      </c>
      <c r="D250">
        <f>SUM(B$2:B250)</f>
        <v/>
      </c>
      <c r="E250">
        <f>SUM(C$2:C250)</f>
        <v/>
      </c>
    </row>
    <row r="251">
      <c r="A251" s="9">
        <f>IF(ISNUMBER('Test 6 blank'!$E$4),IF('Test 6 blank'!$E$4+249&lt;='Test 6 blank'!$F$4,'Test 6 blank'!$E$4+249,""),"")</f>
        <v/>
      </c>
      <c r="B251">
        <f>IF(A251="",0,IF(SUMPRODUCT((ISNUMBER('Test 6 blank'!$B$8:$B$17)+ISNUMBER('Test 6 blank'!$C$8:$C$17)&gt;0)*(IF(ISNUMBER('Test 6 blank'!$B$8:$B$17),'Test 6 blank'!$B$8:$B$17,'Test 6 blank'!$E$4)&lt;=A251)*(IF(ISNUMBER('Test 6 blank'!$C$8:$C$17),'Test 6 blank'!$C$8:$C$17,'Test 6 blank'!$F$4)&gt;=A251))&gt;0,1,0))</f>
        <v/>
      </c>
      <c r="C251">
        <f>IF(B251=0,0,IF(SUMPRODUCT((ISNUMBER('Test 6 blank'!$B$8:$B$17)+ISNUMBER('Test 6 blank'!$C$8:$C$17)&gt;0)*(ISNUMBER('Test 6 blank'!$B$8:$B$17)*('Test 6 blank'!$B$8:$B$17=A251)+ISNUMBER('Test 6 blank'!$C$8:$C$17)*('Test 6 blank'!$C$8:$C$17=A251)&gt;0))&gt;0,0,1))</f>
        <v/>
      </c>
      <c r="D251">
        <f>SUM(B$2:B251)</f>
        <v/>
      </c>
      <c r="E251">
        <f>SUM(C$2:C251)</f>
        <v/>
      </c>
    </row>
    <row r="252">
      <c r="A252" s="9">
        <f>IF(ISNUMBER('Test 6 blank'!$E$4),IF('Test 6 blank'!$E$4+250&lt;='Test 6 blank'!$F$4,'Test 6 blank'!$E$4+250,""),"")</f>
        <v/>
      </c>
      <c r="B252">
        <f>IF(A252="",0,IF(SUMPRODUCT((ISNUMBER('Test 6 blank'!$B$8:$B$17)+ISNUMBER('Test 6 blank'!$C$8:$C$17)&gt;0)*(IF(ISNUMBER('Test 6 blank'!$B$8:$B$17),'Test 6 blank'!$B$8:$B$17,'Test 6 blank'!$E$4)&lt;=A252)*(IF(ISNUMBER('Test 6 blank'!$C$8:$C$17),'Test 6 blank'!$C$8:$C$17,'Test 6 blank'!$F$4)&gt;=A252))&gt;0,1,0))</f>
        <v/>
      </c>
      <c r="C252">
        <f>IF(B252=0,0,IF(SUMPRODUCT((ISNUMBER('Test 6 blank'!$B$8:$B$17)+ISNUMBER('Test 6 blank'!$C$8:$C$17)&gt;0)*(ISNUMBER('Test 6 blank'!$B$8:$B$17)*('Test 6 blank'!$B$8:$B$17=A252)+ISNUMBER('Test 6 blank'!$C$8:$C$17)*('Test 6 blank'!$C$8:$C$17=A252)&gt;0))&gt;0,0,1))</f>
        <v/>
      </c>
      <c r="D252">
        <f>SUM(B$2:B252)</f>
        <v/>
      </c>
      <c r="E252">
        <f>SUM(C$2:C252)</f>
        <v/>
      </c>
    </row>
    <row r="253">
      <c r="A253" s="9">
        <f>IF(ISNUMBER('Test 6 blank'!$E$4),IF('Test 6 blank'!$E$4+251&lt;='Test 6 blank'!$F$4,'Test 6 blank'!$E$4+251,""),"")</f>
        <v/>
      </c>
      <c r="B253">
        <f>IF(A253="",0,IF(SUMPRODUCT((ISNUMBER('Test 6 blank'!$B$8:$B$17)+ISNUMBER('Test 6 blank'!$C$8:$C$17)&gt;0)*(IF(ISNUMBER('Test 6 blank'!$B$8:$B$17),'Test 6 blank'!$B$8:$B$17,'Test 6 blank'!$E$4)&lt;=A253)*(IF(ISNUMBER('Test 6 blank'!$C$8:$C$17),'Test 6 blank'!$C$8:$C$17,'Test 6 blank'!$F$4)&gt;=A253))&gt;0,1,0))</f>
        <v/>
      </c>
      <c r="C253">
        <f>IF(B253=0,0,IF(SUMPRODUCT((ISNUMBER('Test 6 blank'!$B$8:$B$17)+ISNUMBER('Test 6 blank'!$C$8:$C$17)&gt;0)*(ISNUMBER('Test 6 blank'!$B$8:$B$17)*('Test 6 blank'!$B$8:$B$17=A253)+ISNUMBER('Test 6 blank'!$C$8:$C$17)*('Test 6 blank'!$C$8:$C$17=A253)&gt;0))&gt;0,0,1))</f>
        <v/>
      </c>
      <c r="D253">
        <f>SUM(B$2:B253)</f>
        <v/>
      </c>
      <c r="E253">
        <f>SUM(C$2:C253)</f>
        <v/>
      </c>
    </row>
    <row r="254">
      <c r="A254" s="9">
        <f>IF(ISNUMBER('Test 6 blank'!$E$4),IF('Test 6 blank'!$E$4+252&lt;='Test 6 blank'!$F$4,'Test 6 blank'!$E$4+252,""),"")</f>
        <v/>
      </c>
      <c r="B254">
        <f>IF(A254="",0,IF(SUMPRODUCT((ISNUMBER('Test 6 blank'!$B$8:$B$17)+ISNUMBER('Test 6 blank'!$C$8:$C$17)&gt;0)*(IF(ISNUMBER('Test 6 blank'!$B$8:$B$17),'Test 6 blank'!$B$8:$B$17,'Test 6 blank'!$E$4)&lt;=A254)*(IF(ISNUMBER('Test 6 blank'!$C$8:$C$17),'Test 6 blank'!$C$8:$C$17,'Test 6 blank'!$F$4)&gt;=A254))&gt;0,1,0))</f>
        <v/>
      </c>
      <c r="C254">
        <f>IF(B254=0,0,IF(SUMPRODUCT((ISNUMBER('Test 6 blank'!$B$8:$B$17)+ISNUMBER('Test 6 blank'!$C$8:$C$17)&gt;0)*(ISNUMBER('Test 6 blank'!$B$8:$B$17)*('Test 6 blank'!$B$8:$B$17=A254)+ISNUMBER('Test 6 blank'!$C$8:$C$17)*('Test 6 blank'!$C$8:$C$17=A254)&gt;0))&gt;0,0,1))</f>
        <v/>
      </c>
      <c r="D254">
        <f>SUM(B$2:B254)</f>
        <v/>
      </c>
      <c r="E254">
        <f>SUM(C$2:C254)</f>
        <v/>
      </c>
    </row>
    <row r="255">
      <c r="A255" s="9">
        <f>IF(ISNUMBER('Test 6 blank'!$E$4),IF('Test 6 blank'!$E$4+253&lt;='Test 6 blank'!$F$4,'Test 6 blank'!$E$4+253,""),"")</f>
        <v/>
      </c>
      <c r="B255">
        <f>IF(A255="",0,IF(SUMPRODUCT((ISNUMBER('Test 6 blank'!$B$8:$B$17)+ISNUMBER('Test 6 blank'!$C$8:$C$17)&gt;0)*(IF(ISNUMBER('Test 6 blank'!$B$8:$B$17),'Test 6 blank'!$B$8:$B$17,'Test 6 blank'!$E$4)&lt;=A255)*(IF(ISNUMBER('Test 6 blank'!$C$8:$C$17),'Test 6 blank'!$C$8:$C$17,'Test 6 blank'!$F$4)&gt;=A255))&gt;0,1,0))</f>
        <v/>
      </c>
      <c r="C255">
        <f>IF(B255=0,0,IF(SUMPRODUCT((ISNUMBER('Test 6 blank'!$B$8:$B$17)+ISNUMBER('Test 6 blank'!$C$8:$C$17)&gt;0)*(ISNUMBER('Test 6 blank'!$B$8:$B$17)*('Test 6 blank'!$B$8:$B$17=A255)+ISNUMBER('Test 6 blank'!$C$8:$C$17)*('Test 6 blank'!$C$8:$C$17=A255)&gt;0))&gt;0,0,1))</f>
        <v/>
      </c>
      <c r="D255">
        <f>SUM(B$2:B255)</f>
        <v/>
      </c>
      <c r="E255">
        <f>SUM(C$2:C255)</f>
        <v/>
      </c>
    </row>
    <row r="256">
      <c r="A256" s="9">
        <f>IF(ISNUMBER('Test 6 blank'!$E$4),IF('Test 6 blank'!$E$4+254&lt;='Test 6 blank'!$F$4,'Test 6 blank'!$E$4+254,""),"")</f>
        <v/>
      </c>
      <c r="B256">
        <f>IF(A256="",0,IF(SUMPRODUCT((ISNUMBER('Test 6 blank'!$B$8:$B$17)+ISNUMBER('Test 6 blank'!$C$8:$C$17)&gt;0)*(IF(ISNUMBER('Test 6 blank'!$B$8:$B$17),'Test 6 blank'!$B$8:$B$17,'Test 6 blank'!$E$4)&lt;=A256)*(IF(ISNUMBER('Test 6 blank'!$C$8:$C$17),'Test 6 blank'!$C$8:$C$17,'Test 6 blank'!$F$4)&gt;=A256))&gt;0,1,0))</f>
        <v/>
      </c>
      <c r="C256">
        <f>IF(B256=0,0,IF(SUMPRODUCT((ISNUMBER('Test 6 blank'!$B$8:$B$17)+ISNUMBER('Test 6 blank'!$C$8:$C$17)&gt;0)*(ISNUMBER('Test 6 blank'!$B$8:$B$17)*('Test 6 blank'!$B$8:$B$17=A256)+ISNUMBER('Test 6 blank'!$C$8:$C$17)*('Test 6 blank'!$C$8:$C$17=A256)&gt;0))&gt;0,0,1))</f>
        <v/>
      </c>
      <c r="D256">
        <f>SUM(B$2:B256)</f>
        <v/>
      </c>
      <c r="E256">
        <f>SUM(C$2:C256)</f>
        <v/>
      </c>
    </row>
    <row r="257">
      <c r="A257" s="9">
        <f>IF(ISNUMBER('Test 6 blank'!$E$4),IF('Test 6 blank'!$E$4+255&lt;='Test 6 blank'!$F$4,'Test 6 blank'!$E$4+255,""),"")</f>
        <v/>
      </c>
      <c r="B257">
        <f>IF(A257="",0,IF(SUMPRODUCT((ISNUMBER('Test 6 blank'!$B$8:$B$17)+ISNUMBER('Test 6 blank'!$C$8:$C$17)&gt;0)*(IF(ISNUMBER('Test 6 blank'!$B$8:$B$17),'Test 6 blank'!$B$8:$B$17,'Test 6 blank'!$E$4)&lt;=A257)*(IF(ISNUMBER('Test 6 blank'!$C$8:$C$17),'Test 6 blank'!$C$8:$C$17,'Test 6 blank'!$F$4)&gt;=A257))&gt;0,1,0))</f>
        <v/>
      </c>
      <c r="C257">
        <f>IF(B257=0,0,IF(SUMPRODUCT((ISNUMBER('Test 6 blank'!$B$8:$B$17)+ISNUMBER('Test 6 blank'!$C$8:$C$17)&gt;0)*(ISNUMBER('Test 6 blank'!$B$8:$B$17)*('Test 6 blank'!$B$8:$B$17=A257)+ISNUMBER('Test 6 blank'!$C$8:$C$17)*('Test 6 blank'!$C$8:$C$17=A257)&gt;0))&gt;0,0,1))</f>
        <v/>
      </c>
      <c r="D257">
        <f>SUM(B$2:B257)</f>
        <v/>
      </c>
      <c r="E257">
        <f>SUM(C$2:C257)</f>
        <v/>
      </c>
    </row>
    <row r="258">
      <c r="A258" s="9">
        <f>IF(ISNUMBER('Test 6 blank'!$E$4),IF('Test 6 blank'!$E$4+256&lt;='Test 6 blank'!$F$4,'Test 6 blank'!$E$4+256,""),"")</f>
        <v/>
      </c>
      <c r="B258">
        <f>IF(A258="",0,IF(SUMPRODUCT((ISNUMBER('Test 6 blank'!$B$8:$B$17)+ISNUMBER('Test 6 blank'!$C$8:$C$17)&gt;0)*(IF(ISNUMBER('Test 6 blank'!$B$8:$B$17),'Test 6 blank'!$B$8:$B$17,'Test 6 blank'!$E$4)&lt;=A258)*(IF(ISNUMBER('Test 6 blank'!$C$8:$C$17),'Test 6 blank'!$C$8:$C$17,'Test 6 blank'!$F$4)&gt;=A258))&gt;0,1,0))</f>
        <v/>
      </c>
      <c r="C258">
        <f>IF(B258=0,0,IF(SUMPRODUCT((ISNUMBER('Test 6 blank'!$B$8:$B$17)+ISNUMBER('Test 6 blank'!$C$8:$C$17)&gt;0)*(ISNUMBER('Test 6 blank'!$B$8:$B$17)*('Test 6 blank'!$B$8:$B$17=A258)+ISNUMBER('Test 6 blank'!$C$8:$C$17)*('Test 6 blank'!$C$8:$C$17=A258)&gt;0))&gt;0,0,1))</f>
        <v/>
      </c>
      <c r="D258">
        <f>SUM(B$2:B258)</f>
        <v/>
      </c>
      <c r="E258">
        <f>SUM(C$2:C258)</f>
        <v/>
      </c>
    </row>
    <row r="259">
      <c r="A259" s="9">
        <f>IF(ISNUMBER('Test 6 blank'!$E$4),IF('Test 6 blank'!$E$4+257&lt;='Test 6 blank'!$F$4,'Test 6 blank'!$E$4+257,""),"")</f>
        <v/>
      </c>
      <c r="B259">
        <f>IF(A259="",0,IF(SUMPRODUCT((ISNUMBER('Test 6 blank'!$B$8:$B$17)+ISNUMBER('Test 6 blank'!$C$8:$C$17)&gt;0)*(IF(ISNUMBER('Test 6 blank'!$B$8:$B$17),'Test 6 blank'!$B$8:$B$17,'Test 6 blank'!$E$4)&lt;=A259)*(IF(ISNUMBER('Test 6 blank'!$C$8:$C$17),'Test 6 blank'!$C$8:$C$17,'Test 6 blank'!$F$4)&gt;=A259))&gt;0,1,0))</f>
        <v/>
      </c>
      <c r="C259">
        <f>IF(B259=0,0,IF(SUMPRODUCT((ISNUMBER('Test 6 blank'!$B$8:$B$17)+ISNUMBER('Test 6 blank'!$C$8:$C$17)&gt;0)*(ISNUMBER('Test 6 blank'!$B$8:$B$17)*('Test 6 blank'!$B$8:$B$17=A259)+ISNUMBER('Test 6 blank'!$C$8:$C$17)*('Test 6 blank'!$C$8:$C$17=A259)&gt;0))&gt;0,0,1))</f>
        <v/>
      </c>
      <c r="D259">
        <f>SUM(B$2:B259)</f>
        <v/>
      </c>
      <c r="E259">
        <f>SUM(C$2:C259)</f>
        <v/>
      </c>
    </row>
    <row r="260">
      <c r="A260" s="9">
        <f>IF(ISNUMBER('Test 6 blank'!$E$4),IF('Test 6 blank'!$E$4+258&lt;='Test 6 blank'!$F$4,'Test 6 blank'!$E$4+258,""),"")</f>
        <v/>
      </c>
      <c r="B260">
        <f>IF(A260="",0,IF(SUMPRODUCT((ISNUMBER('Test 6 blank'!$B$8:$B$17)+ISNUMBER('Test 6 blank'!$C$8:$C$17)&gt;0)*(IF(ISNUMBER('Test 6 blank'!$B$8:$B$17),'Test 6 blank'!$B$8:$B$17,'Test 6 blank'!$E$4)&lt;=A260)*(IF(ISNUMBER('Test 6 blank'!$C$8:$C$17),'Test 6 blank'!$C$8:$C$17,'Test 6 blank'!$F$4)&gt;=A260))&gt;0,1,0))</f>
        <v/>
      </c>
      <c r="C260">
        <f>IF(B260=0,0,IF(SUMPRODUCT((ISNUMBER('Test 6 blank'!$B$8:$B$17)+ISNUMBER('Test 6 blank'!$C$8:$C$17)&gt;0)*(ISNUMBER('Test 6 blank'!$B$8:$B$17)*('Test 6 blank'!$B$8:$B$17=A260)+ISNUMBER('Test 6 blank'!$C$8:$C$17)*('Test 6 blank'!$C$8:$C$17=A260)&gt;0))&gt;0,0,1))</f>
        <v/>
      </c>
      <c r="D260">
        <f>SUM(B$2:B260)</f>
        <v/>
      </c>
      <c r="E260">
        <f>SUM(C$2:C260)</f>
        <v/>
      </c>
    </row>
    <row r="261">
      <c r="A261" s="9">
        <f>IF(ISNUMBER('Test 6 blank'!$E$4),IF('Test 6 blank'!$E$4+259&lt;='Test 6 blank'!$F$4,'Test 6 blank'!$E$4+259,""),"")</f>
        <v/>
      </c>
      <c r="B261">
        <f>IF(A261="",0,IF(SUMPRODUCT((ISNUMBER('Test 6 blank'!$B$8:$B$17)+ISNUMBER('Test 6 blank'!$C$8:$C$17)&gt;0)*(IF(ISNUMBER('Test 6 blank'!$B$8:$B$17),'Test 6 blank'!$B$8:$B$17,'Test 6 blank'!$E$4)&lt;=A261)*(IF(ISNUMBER('Test 6 blank'!$C$8:$C$17),'Test 6 blank'!$C$8:$C$17,'Test 6 blank'!$F$4)&gt;=A261))&gt;0,1,0))</f>
        <v/>
      </c>
      <c r="C261">
        <f>IF(B261=0,0,IF(SUMPRODUCT((ISNUMBER('Test 6 blank'!$B$8:$B$17)+ISNUMBER('Test 6 blank'!$C$8:$C$17)&gt;0)*(ISNUMBER('Test 6 blank'!$B$8:$B$17)*('Test 6 blank'!$B$8:$B$17=A261)+ISNUMBER('Test 6 blank'!$C$8:$C$17)*('Test 6 blank'!$C$8:$C$17=A261)&gt;0))&gt;0,0,1))</f>
        <v/>
      </c>
      <c r="D261">
        <f>SUM(B$2:B261)</f>
        <v/>
      </c>
      <c r="E261">
        <f>SUM(C$2:C261)</f>
        <v/>
      </c>
    </row>
    <row r="262">
      <c r="A262" s="9">
        <f>IF(ISNUMBER('Test 6 blank'!$E$4),IF('Test 6 blank'!$E$4+260&lt;='Test 6 blank'!$F$4,'Test 6 blank'!$E$4+260,""),"")</f>
        <v/>
      </c>
      <c r="B262">
        <f>IF(A262="",0,IF(SUMPRODUCT((ISNUMBER('Test 6 blank'!$B$8:$B$17)+ISNUMBER('Test 6 blank'!$C$8:$C$17)&gt;0)*(IF(ISNUMBER('Test 6 blank'!$B$8:$B$17),'Test 6 blank'!$B$8:$B$17,'Test 6 blank'!$E$4)&lt;=A262)*(IF(ISNUMBER('Test 6 blank'!$C$8:$C$17),'Test 6 blank'!$C$8:$C$17,'Test 6 blank'!$F$4)&gt;=A262))&gt;0,1,0))</f>
        <v/>
      </c>
      <c r="C262">
        <f>IF(B262=0,0,IF(SUMPRODUCT((ISNUMBER('Test 6 blank'!$B$8:$B$17)+ISNUMBER('Test 6 blank'!$C$8:$C$17)&gt;0)*(ISNUMBER('Test 6 blank'!$B$8:$B$17)*('Test 6 blank'!$B$8:$B$17=A262)+ISNUMBER('Test 6 blank'!$C$8:$C$17)*('Test 6 blank'!$C$8:$C$17=A262)&gt;0))&gt;0,0,1))</f>
        <v/>
      </c>
      <c r="D262">
        <f>SUM(B$2:B262)</f>
        <v/>
      </c>
      <c r="E262">
        <f>SUM(C$2:C262)</f>
        <v/>
      </c>
    </row>
    <row r="263">
      <c r="A263" s="9">
        <f>IF(ISNUMBER('Test 6 blank'!$E$4),IF('Test 6 blank'!$E$4+261&lt;='Test 6 blank'!$F$4,'Test 6 blank'!$E$4+261,""),"")</f>
        <v/>
      </c>
      <c r="B263">
        <f>IF(A263="",0,IF(SUMPRODUCT((ISNUMBER('Test 6 blank'!$B$8:$B$17)+ISNUMBER('Test 6 blank'!$C$8:$C$17)&gt;0)*(IF(ISNUMBER('Test 6 blank'!$B$8:$B$17),'Test 6 blank'!$B$8:$B$17,'Test 6 blank'!$E$4)&lt;=A263)*(IF(ISNUMBER('Test 6 blank'!$C$8:$C$17),'Test 6 blank'!$C$8:$C$17,'Test 6 blank'!$F$4)&gt;=A263))&gt;0,1,0))</f>
        <v/>
      </c>
      <c r="C263">
        <f>IF(B263=0,0,IF(SUMPRODUCT((ISNUMBER('Test 6 blank'!$B$8:$B$17)+ISNUMBER('Test 6 blank'!$C$8:$C$17)&gt;0)*(ISNUMBER('Test 6 blank'!$B$8:$B$17)*('Test 6 blank'!$B$8:$B$17=A263)+ISNUMBER('Test 6 blank'!$C$8:$C$17)*('Test 6 blank'!$C$8:$C$17=A263)&gt;0))&gt;0,0,1))</f>
        <v/>
      </c>
      <c r="D263">
        <f>SUM(B$2:B263)</f>
        <v/>
      </c>
      <c r="E263">
        <f>SUM(C$2:C263)</f>
        <v/>
      </c>
    </row>
    <row r="264">
      <c r="A264" s="9">
        <f>IF(ISNUMBER('Test 6 blank'!$E$4),IF('Test 6 blank'!$E$4+262&lt;='Test 6 blank'!$F$4,'Test 6 blank'!$E$4+262,""),"")</f>
        <v/>
      </c>
      <c r="B264">
        <f>IF(A264="",0,IF(SUMPRODUCT((ISNUMBER('Test 6 blank'!$B$8:$B$17)+ISNUMBER('Test 6 blank'!$C$8:$C$17)&gt;0)*(IF(ISNUMBER('Test 6 blank'!$B$8:$B$17),'Test 6 blank'!$B$8:$B$17,'Test 6 blank'!$E$4)&lt;=A264)*(IF(ISNUMBER('Test 6 blank'!$C$8:$C$17),'Test 6 blank'!$C$8:$C$17,'Test 6 blank'!$F$4)&gt;=A264))&gt;0,1,0))</f>
        <v/>
      </c>
      <c r="C264">
        <f>IF(B264=0,0,IF(SUMPRODUCT((ISNUMBER('Test 6 blank'!$B$8:$B$17)+ISNUMBER('Test 6 blank'!$C$8:$C$17)&gt;0)*(ISNUMBER('Test 6 blank'!$B$8:$B$17)*('Test 6 blank'!$B$8:$B$17=A264)+ISNUMBER('Test 6 blank'!$C$8:$C$17)*('Test 6 blank'!$C$8:$C$17=A264)&gt;0))&gt;0,0,1))</f>
        <v/>
      </c>
      <c r="D264">
        <f>SUM(B$2:B264)</f>
        <v/>
      </c>
      <c r="E264">
        <f>SUM(C$2:C264)</f>
        <v/>
      </c>
    </row>
    <row r="265">
      <c r="A265" s="9">
        <f>IF(ISNUMBER('Test 6 blank'!$E$4),IF('Test 6 blank'!$E$4+263&lt;='Test 6 blank'!$F$4,'Test 6 blank'!$E$4+263,""),"")</f>
        <v/>
      </c>
      <c r="B265">
        <f>IF(A265="",0,IF(SUMPRODUCT((ISNUMBER('Test 6 blank'!$B$8:$B$17)+ISNUMBER('Test 6 blank'!$C$8:$C$17)&gt;0)*(IF(ISNUMBER('Test 6 blank'!$B$8:$B$17),'Test 6 blank'!$B$8:$B$17,'Test 6 blank'!$E$4)&lt;=A265)*(IF(ISNUMBER('Test 6 blank'!$C$8:$C$17),'Test 6 blank'!$C$8:$C$17,'Test 6 blank'!$F$4)&gt;=A265))&gt;0,1,0))</f>
        <v/>
      </c>
      <c r="C265">
        <f>IF(B265=0,0,IF(SUMPRODUCT((ISNUMBER('Test 6 blank'!$B$8:$B$17)+ISNUMBER('Test 6 blank'!$C$8:$C$17)&gt;0)*(ISNUMBER('Test 6 blank'!$B$8:$B$17)*('Test 6 blank'!$B$8:$B$17=A265)+ISNUMBER('Test 6 blank'!$C$8:$C$17)*('Test 6 blank'!$C$8:$C$17=A265)&gt;0))&gt;0,0,1))</f>
        <v/>
      </c>
      <c r="D265">
        <f>SUM(B$2:B265)</f>
        <v/>
      </c>
      <c r="E265">
        <f>SUM(C$2:C265)</f>
        <v/>
      </c>
    </row>
    <row r="266">
      <c r="A266" s="9">
        <f>IF(ISNUMBER('Test 6 blank'!$E$4),IF('Test 6 blank'!$E$4+264&lt;='Test 6 blank'!$F$4,'Test 6 blank'!$E$4+264,""),"")</f>
        <v/>
      </c>
      <c r="B266">
        <f>IF(A266="",0,IF(SUMPRODUCT((ISNUMBER('Test 6 blank'!$B$8:$B$17)+ISNUMBER('Test 6 blank'!$C$8:$C$17)&gt;0)*(IF(ISNUMBER('Test 6 blank'!$B$8:$B$17),'Test 6 blank'!$B$8:$B$17,'Test 6 blank'!$E$4)&lt;=A266)*(IF(ISNUMBER('Test 6 blank'!$C$8:$C$17),'Test 6 blank'!$C$8:$C$17,'Test 6 blank'!$F$4)&gt;=A266))&gt;0,1,0))</f>
        <v/>
      </c>
      <c r="C266">
        <f>IF(B266=0,0,IF(SUMPRODUCT((ISNUMBER('Test 6 blank'!$B$8:$B$17)+ISNUMBER('Test 6 blank'!$C$8:$C$17)&gt;0)*(ISNUMBER('Test 6 blank'!$B$8:$B$17)*('Test 6 blank'!$B$8:$B$17=A266)+ISNUMBER('Test 6 blank'!$C$8:$C$17)*('Test 6 blank'!$C$8:$C$17=A266)&gt;0))&gt;0,0,1))</f>
        <v/>
      </c>
      <c r="D266">
        <f>SUM(B$2:B266)</f>
        <v/>
      </c>
      <c r="E266">
        <f>SUM(C$2:C266)</f>
        <v/>
      </c>
    </row>
    <row r="267">
      <c r="A267" s="9">
        <f>IF(ISNUMBER('Test 6 blank'!$E$4),IF('Test 6 blank'!$E$4+265&lt;='Test 6 blank'!$F$4,'Test 6 blank'!$E$4+265,""),"")</f>
        <v/>
      </c>
      <c r="B267">
        <f>IF(A267="",0,IF(SUMPRODUCT((ISNUMBER('Test 6 blank'!$B$8:$B$17)+ISNUMBER('Test 6 blank'!$C$8:$C$17)&gt;0)*(IF(ISNUMBER('Test 6 blank'!$B$8:$B$17),'Test 6 blank'!$B$8:$B$17,'Test 6 blank'!$E$4)&lt;=A267)*(IF(ISNUMBER('Test 6 blank'!$C$8:$C$17),'Test 6 blank'!$C$8:$C$17,'Test 6 blank'!$F$4)&gt;=A267))&gt;0,1,0))</f>
        <v/>
      </c>
      <c r="C267">
        <f>IF(B267=0,0,IF(SUMPRODUCT((ISNUMBER('Test 6 blank'!$B$8:$B$17)+ISNUMBER('Test 6 blank'!$C$8:$C$17)&gt;0)*(ISNUMBER('Test 6 blank'!$B$8:$B$17)*('Test 6 blank'!$B$8:$B$17=A267)+ISNUMBER('Test 6 blank'!$C$8:$C$17)*('Test 6 blank'!$C$8:$C$17=A267)&gt;0))&gt;0,0,1))</f>
        <v/>
      </c>
      <c r="D267">
        <f>SUM(B$2:B267)</f>
        <v/>
      </c>
      <c r="E267">
        <f>SUM(C$2:C267)</f>
        <v/>
      </c>
    </row>
    <row r="268">
      <c r="A268" s="9">
        <f>IF(ISNUMBER('Test 6 blank'!$E$4),IF('Test 6 blank'!$E$4+266&lt;='Test 6 blank'!$F$4,'Test 6 blank'!$E$4+266,""),"")</f>
        <v/>
      </c>
      <c r="B268">
        <f>IF(A268="",0,IF(SUMPRODUCT((ISNUMBER('Test 6 blank'!$B$8:$B$17)+ISNUMBER('Test 6 blank'!$C$8:$C$17)&gt;0)*(IF(ISNUMBER('Test 6 blank'!$B$8:$B$17),'Test 6 blank'!$B$8:$B$17,'Test 6 blank'!$E$4)&lt;=A268)*(IF(ISNUMBER('Test 6 blank'!$C$8:$C$17),'Test 6 blank'!$C$8:$C$17,'Test 6 blank'!$F$4)&gt;=A268))&gt;0,1,0))</f>
        <v/>
      </c>
      <c r="C268">
        <f>IF(B268=0,0,IF(SUMPRODUCT((ISNUMBER('Test 6 blank'!$B$8:$B$17)+ISNUMBER('Test 6 blank'!$C$8:$C$17)&gt;0)*(ISNUMBER('Test 6 blank'!$B$8:$B$17)*('Test 6 blank'!$B$8:$B$17=A268)+ISNUMBER('Test 6 blank'!$C$8:$C$17)*('Test 6 blank'!$C$8:$C$17=A268)&gt;0))&gt;0,0,1))</f>
        <v/>
      </c>
      <c r="D268">
        <f>SUM(B$2:B268)</f>
        <v/>
      </c>
      <c r="E268">
        <f>SUM(C$2:C268)</f>
        <v/>
      </c>
    </row>
    <row r="269">
      <c r="A269" s="9">
        <f>IF(ISNUMBER('Test 6 blank'!$E$4),IF('Test 6 blank'!$E$4+267&lt;='Test 6 blank'!$F$4,'Test 6 blank'!$E$4+267,""),"")</f>
        <v/>
      </c>
      <c r="B269">
        <f>IF(A269="",0,IF(SUMPRODUCT((ISNUMBER('Test 6 blank'!$B$8:$B$17)+ISNUMBER('Test 6 blank'!$C$8:$C$17)&gt;0)*(IF(ISNUMBER('Test 6 blank'!$B$8:$B$17),'Test 6 blank'!$B$8:$B$17,'Test 6 blank'!$E$4)&lt;=A269)*(IF(ISNUMBER('Test 6 blank'!$C$8:$C$17),'Test 6 blank'!$C$8:$C$17,'Test 6 blank'!$F$4)&gt;=A269))&gt;0,1,0))</f>
        <v/>
      </c>
      <c r="C269">
        <f>IF(B269=0,0,IF(SUMPRODUCT((ISNUMBER('Test 6 blank'!$B$8:$B$17)+ISNUMBER('Test 6 blank'!$C$8:$C$17)&gt;0)*(ISNUMBER('Test 6 blank'!$B$8:$B$17)*('Test 6 blank'!$B$8:$B$17=A269)+ISNUMBER('Test 6 blank'!$C$8:$C$17)*('Test 6 blank'!$C$8:$C$17=A269)&gt;0))&gt;0,0,1))</f>
        <v/>
      </c>
      <c r="D269">
        <f>SUM(B$2:B269)</f>
        <v/>
      </c>
      <c r="E269">
        <f>SUM(C$2:C269)</f>
        <v/>
      </c>
    </row>
    <row r="270">
      <c r="A270" s="9">
        <f>IF(ISNUMBER('Test 6 blank'!$E$4),IF('Test 6 blank'!$E$4+268&lt;='Test 6 blank'!$F$4,'Test 6 blank'!$E$4+268,""),"")</f>
        <v/>
      </c>
      <c r="B270">
        <f>IF(A270="",0,IF(SUMPRODUCT((ISNUMBER('Test 6 blank'!$B$8:$B$17)+ISNUMBER('Test 6 blank'!$C$8:$C$17)&gt;0)*(IF(ISNUMBER('Test 6 blank'!$B$8:$B$17),'Test 6 blank'!$B$8:$B$17,'Test 6 blank'!$E$4)&lt;=A270)*(IF(ISNUMBER('Test 6 blank'!$C$8:$C$17),'Test 6 blank'!$C$8:$C$17,'Test 6 blank'!$F$4)&gt;=A270))&gt;0,1,0))</f>
        <v/>
      </c>
      <c r="C270">
        <f>IF(B270=0,0,IF(SUMPRODUCT((ISNUMBER('Test 6 blank'!$B$8:$B$17)+ISNUMBER('Test 6 blank'!$C$8:$C$17)&gt;0)*(ISNUMBER('Test 6 blank'!$B$8:$B$17)*('Test 6 blank'!$B$8:$B$17=A270)+ISNUMBER('Test 6 blank'!$C$8:$C$17)*('Test 6 blank'!$C$8:$C$17=A270)&gt;0))&gt;0,0,1))</f>
        <v/>
      </c>
      <c r="D270">
        <f>SUM(B$2:B270)</f>
        <v/>
      </c>
      <c r="E270">
        <f>SUM(C$2:C270)</f>
        <v/>
      </c>
    </row>
    <row r="271">
      <c r="A271" s="9">
        <f>IF(ISNUMBER('Test 6 blank'!$E$4),IF('Test 6 blank'!$E$4+269&lt;='Test 6 blank'!$F$4,'Test 6 blank'!$E$4+269,""),"")</f>
        <v/>
      </c>
      <c r="B271">
        <f>IF(A271="",0,IF(SUMPRODUCT((ISNUMBER('Test 6 blank'!$B$8:$B$17)+ISNUMBER('Test 6 blank'!$C$8:$C$17)&gt;0)*(IF(ISNUMBER('Test 6 blank'!$B$8:$B$17),'Test 6 blank'!$B$8:$B$17,'Test 6 blank'!$E$4)&lt;=A271)*(IF(ISNUMBER('Test 6 blank'!$C$8:$C$17),'Test 6 blank'!$C$8:$C$17,'Test 6 blank'!$F$4)&gt;=A271))&gt;0,1,0))</f>
        <v/>
      </c>
      <c r="C271">
        <f>IF(B271=0,0,IF(SUMPRODUCT((ISNUMBER('Test 6 blank'!$B$8:$B$17)+ISNUMBER('Test 6 blank'!$C$8:$C$17)&gt;0)*(ISNUMBER('Test 6 blank'!$B$8:$B$17)*('Test 6 blank'!$B$8:$B$17=A271)+ISNUMBER('Test 6 blank'!$C$8:$C$17)*('Test 6 blank'!$C$8:$C$17=A271)&gt;0))&gt;0,0,1))</f>
        <v/>
      </c>
      <c r="D271">
        <f>SUM(B$2:B271)</f>
        <v/>
      </c>
      <c r="E271">
        <f>SUM(C$2:C271)</f>
        <v/>
      </c>
    </row>
    <row r="272">
      <c r="A272" s="9">
        <f>IF(ISNUMBER('Test 6 blank'!$E$4),IF('Test 6 blank'!$E$4+270&lt;='Test 6 blank'!$F$4,'Test 6 blank'!$E$4+270,""),"")</f>
        <v/>
      </c>
      <c r="B272">
        <f>IF(A272="",0,IF(SUMPRODUCT((ISNUMBER('Test 6 blank'!$B$8:$B$17)+ISNUMBER('Test 6 blank'!$C$8:$C$17)&gt;0)*(IF(ISNUMBER('Test 6 blank'!$B$8:$B$17),'Test 6 blank'!$B$8:$B$17,'Test 6 blank'!$E$4)&lt;=A272)*(IF(ISNUMBER('Test 6 blank'!$C$8:$C$17),'Test 6 blank'!$C$8:$C$17,'Test 6 blank'!$F$4)&gt;=A272))&gt;0,1,0))</f>
        <v/>
      </c>
      <c r="C272">
        <f>IF(B272=0,0,IF(SUMPRODUCT((ISNUMBER('Test 6 blank'!$B$8:$B$17)+ISNUMBER('Test 6 blank'!$C$8:$C$17)&gt;0)*(ISNUMBER('Test 6 blank'!$B$8:$B$17)*('Test 6 blank'!$B$8:$B$17=A272)+ISNUMBER('Test 6 blank'!$C$8:$C$17)*('Test 6 blank'!$C$8:$C$17=A272)&gt;0))&gt;0,0,1))</f>
        <v/>
      </c>
      <c r="D272">
        <f>SUM(B$2:B272)</f>
        <v/>
      </c>
      <c r="E272">
        <f>SUM(C$2:C272)</f>
        <v/>
      </c>
    </row>
    <row r="273">
      <c r="A273" s="9">
        <f>IF(ISNUMBER('Test 6 blank'!$E$4),IF('Test 6 blank'!$E$4+271&lt;='Test 6 blank'!$F$4,'Test 6 blank'!$E$4+271,""),"")</f>
        <v/>
      </c>
      <c r="B273">
        <f>IF(A273="",0,IF(SUMPRODUCT((ISNUMBER('Test 6 blank'!$B$8:$B$17)+ISNUMBER('Test 6 blank'!$C$8:$C$17)&gt;0)*(IF(ISNUMBER('Test 6 blank'!$B$8:$B$17),'Test 6 blank'!$B$8:$B$17,'Test 6 blank'!$E$4)&lt;=A273)*(IF(ISNUMBER('Test 6 blank'!$C$8:$C$17),'Test 6 blank'!$C$8:$C$17,'Test 6 blank'!$F$4)&gt;=A273))&gt;0,1,0))</f>
        <v/>
      </c>
      <c r="C273">
        <f>IF(B273=0,0,IF(SUMPRODUCT((ISNUMBER('Test 6 blank'!$B$8:$B$17)+ISNUMBER('Test 6 blank'!$C$8:$C$17)&gt;0)*(ISNUMBER('Test 6 blank'!$B$8:$B$17)*('Test 6 blank'!$B$8:$B$17=A273)+ISNUMBER('Test 6 blank'!$C$8:$C$17)*('Test 6 blank'!$C$8:$C$17=A273)&gt;0))&gt;0,0,1))</f>
        <v/>
      </c>
      <c r="D273">
        <f>SUM(B$2:B273)</f>
        <v/>
      </c>
      <c r="E273">
        <f>SUM(C$2:C273)</f>
        <v/>
      </c>
    </row>
    <row r="274">
      <c r="A274" s="9">
        <f>IF(ISNUMBER('Test 6 blank'!$E$4),IF('Test 6 blank'!$E$4+272&lt;='Test 6 blank'!$F$4,'Test 6 blank'!$E$4+272,""),"")</f>
        <v/>
      </c>
      <c r="B274">
        <f>IF(A274="",0,IF(SUMPRODUCT((ISNUMBER('Test 6 blank'!$B$8:$B$17)+ISNUMBER('Test 6 blank'!$C$8:$C$17)&gt;0)*(IF(ISNUMBER('Test 6 blank'!$B$8:$B$17),'Test 6 blank'!$B$8:$B$17,'Test 6 blank'!$E$4)&lt;=A274)*(IF(ISNUMBER('Test 6 blank'!$C$8:$C$17),'Test 6 blank'!$C$8:$C$17,'Test 6 blank'!$F$4)&gt;=A274))&gt;0,1,0))</f>
        <v/>
      </c>
      <c r="C274">
        <f>IF(B274=0,0,IF(SUMPRODUCT((ISNUMBER('Test 6 blank'!$B$8:$B$17)+ISNUMBER('Test 6 blank'!$C$8:$C$17)&gt;0)*(ISNUMBER('Test 6 blank'!$B$8:$B$17)*('Test 6 blank'!$B$8:$B$17=A274)+ISNUMBER('Test 6 blank'!$C$8:$C$17)*('Test 6 blank'!$C$8:$C$17=A274)&gt;0))&gt;0,0,1))</f>
        <v/>
      </c>
      <c r="D274">
        <f>SUM(B$2:B274)</f>
        <v/>
      </c>
      <c r="E274">
        <f>SUM(C$2:C274)</f>
        <v/>
      </c>
    </row>
    <row r="275">
      <c r="A275" s="9">
        <f>IF(ISNUMBER('Test 6 blank'!$E$4),IF('Test 6 blank'!$E$4+273&lt;='Test 6 blank'!$F$4,'Test 6 blank'!$E$4+273,""),"")</f>
        <v/>
      </c>
      <c r="B275">
        <f>IF(A275="",0,IF(SUMPRODUCT((ISNUMBER('Test 6 blank'!$B$8:$B$17)+ISNUMBER('Test 6 blank'!$C$8:$C$17)&gt;0)*(IF(ISNUMBER('Test 6 blank'!$B$8:$B$17),'Test 6 blank'!$B$8:$B$17,'Test 6 blank'!$E$4)&lt;=A275)*(IF(ISNUMBER('Test 6 blank'!$C$8:$C$17),'Test 6 blank'!$C$8:$C$17,'Test 6 blank'!$F$4)&gt;=A275))&gt;0,1,0))</f>
        <v/>
      </c>
      <c r="C275">
        <f>IF(B275=0,0,IF(SUMPRODUCT((ISNUMBER('Test 6 blank'!$B$8:$B$17)+ISNUMBER('Test 6 blank'!$C$8:$C$17)&gt;0)*(ISNUMBER('Test 6 blank'!$B$8:$B$17)*('Test 6 blank'!$B$8:$B$17=A275)+ISNUMBER('Test 6 blank'!$C$8:$C$17)*('Test 6 blank'!$C$8:$C$17=A275)&gt;0))&gt;0,0,1))</f>
        <v/>
      </c>
      <c r="D275">
        <f>SUM(B$2:B275)</f>
        <v/>
      </c>
      <c r="E275">
        <f>SUM(C$2:C275)</f>
        <v/>
      </c>
    </row>
    <row r="276">
      <c r="A276" s="9">
        <f>IF(ISNUMBER('Test 6 blank'!$E$4),IF('Test 6 blank'!$E$4+274&lt;='Test 6 blank'!$F$4,'Test 6 blank'!$E$4+274,""),"")</f>
        <v/>
      </c>
      <c r="B276">
        <f>IF(A276="",0,IF(SUMPRODUCT((ISNUMBER('Test 6 blank'!$B$8:$B$17)+ISNUMBER('Test 6 blank'!$C$8:$C$17)&gt;0)*(IF(ISNUMBER('Test 6 blank'!$B$8:$B$17),'Test 6 blank'!$B$8:$B$17,'Test 6 blank'!$E$4)&lt;=A276)*(IF(ISNUMBER('Test 6 blank'!$C$8:$C$17),'Test 6 blank'!$C$8:$C$17,'Test 6 blank'!$F$4)&gt;=A276))&gt;0,1,0))</f>
        <v/>
      </c>
      <c r="C276">
        <f>IF(B276=0,0,IF(SUMPRODUCT((ISNUMBER('Test 6 blank'!$B$8:$B$17)+ISNUMBER('Test 6 blank'!$C$8:$C$17)&gt;0)*(ISNUMBER('Test 6 blank'!$B$8:$B$17)*('Test 6 blank'!$B$8:$B$17=A276)+ISNUMBER('Test 6 blank'!$C$8:$C$17)*('Test 6 blank'!$C$8:$C$17=A276)&gt;0))&gt;0,0,1))</f>
        <v/>
      </c>
      <c r="D276">
        <f>SUM(B$2:B276)</f>
        <v/>
      </c>
      <c r="E276">
        <f>SUM(C$2:C276)</f>
        <v/>
      </c>
    </row>
    <row r="277">
      <c r="A277" s="9">
        <f>IF(ISNUMBER('Test 6 blank'!$E$4),IF('Test 6 blank'!$E$4+275&lt;='Test 6 blank'!$F$4,'Test 6 blank'!$E$4+275,""),"")</f>
        <v/>
      </c>
      <c r="B277">
        <f>IF(A277="",0,IF(SUMPRODUCT((ISNUMBER('Test 6 blank'!$B$8:$B$17)+ISNUMBER('Test 6 blank'!$C$8:$C$17)&gt;0)*(IF(ISNUMBER('Test 6 blank'!$B$8:$B$17),'Test 6 blank'!$B$8:$B$17,'Test 6 blank'!$E$4)&lt;=A277)*(IF(ISNUMBER('Test 6 blank'!$C$8:$C$17),'Test 6 blank'!$C$8:$C$17,'Test 6 blank'!$F$4)&gt;=A277))&gt;0,1,0))</f>
        <v/>
      </c>
      <c r="C277">
        <f>IF(B277=0,0,IF(SUMPRODUCT((ISNUMBER('Test 6 blank'!$B$8:$B$17)+ISNUMBER('Test 6 blank'!$C$8:$C$17)&gt;0)*(ISNUMBER('Test 6 blank'!$B$8:$B$17)*('Test 6 blank'!$B$8:$B$17=A277)+ISNUMBER('Test 6 blank'!$C$8:$C$17)*('Test 6 blank'!$C$8:$C$17=A277)&gt;0))&gt;0,0,1))</f>
        <v/>
      </c>
      <c r="D277">
        <f>SUM(B$2:B277)</f>
        <v/>
      </c>
      <c r="E277">
        <f>SUM(C$2:C277)</f>
        <v/>
      </c>
    </row>
    <row r="278">
      <c r="A278" s="9">
        <f>IF(ISNUMBER('Test 6 blank'!$E$4),IF('Test 6 blank'!$E$4+276&lt;='Test 6 blank'!$F$4,'Test 6 blank'!$E$4+276,""),"")</f>
        <v/>
      </c>
      <c r="B278">
        <f>IF(A278="",0,IF(SUMPRODUCT((ISNUMBER('Test 6 blank'!$B$8:$B$17)+ISNUMBER('Test 6 blank'!$C$8:$C$17)&gt;0)*(IF(ISNUMBER('Test 6 blank'!$B$8:$B$17),'Test 6 blank'!$B$8:$B$17,'Test 6 blank'!$E$4)&lt;=A278)*(IF(ISNUMBER('Test 6 blank'!$C$8:$C$17),'Test 6 blank'!$C$8:$C$17,'Test 6 blank'!$F$4)&gt;=A278))&gt;0,1,0))</f>
        <v/>
      </c>
      <c r="C278">
        <f>IF(B278=0,0,IF(SUMPRODUCT((ISNUMBER('Test 6 blank'!$B$8:$B$17)+ISNUMBER('Test 6 blank'!$C$8:$C$17)&gt;0)*(ISNUMBER('Test 6 blank'!$B$8:$B$17)*('Test 6 blank'!$B$8:$B$17=A278)+ISNUMBER('Test 6 blank'!$C$8:$C$17)*('Test 6 blank'!$C$8:$C$17=A278)&gt;0))&gt;0,0,1))</f>
        <v/>
      </c>
      <c r="D278">
        <f>SUM(B$2:B278)</f>
        <v/>
      </c>
      <c r="E278">
        <f>SUM(C$2:C278)</f>
        <v/>
      </c>
    </row>
    <row r="279">
      <c r="A279" s="9">
        <f>IF(ISNUMBER('Test 6 blank'!$E$4),IF('Test 6 blank'!$E$4+277&lt;='Test 6 blank'!$F$4,'Test 6 blank'!$E$4+277,""),"")</f>
        <v/>
      </c>
      <c r="B279">
        <f>IF(A279="",0,IF(SUMPRODUCT((ISNUMBER('Test 6 blank'!$B$8:$B$17)+ISNUMBER('Test 6 blank'!$C$8:$C$17)&gt;0)*(IF(ISNUMBER('Test 6 blank'!$B$8:$B$17),'Test 6 blank'!$B$8:$B$17,'Test 6 blank'!$E$4)&lt;=A279)*(IF(ISNUMBER('Test 6 blank'!$C$8:$C$17),'Test 6 blank'!$C$8:$C$17,'Test 6 blank'!$F$4)&gt;=A279))&gt;0,1,0))</f>
        <v/>
      </c>
      <c r="C279">
        <f>IF(B279=0,0,IF(SUMPRODUCT((ISNUMBER('Test 6 blank'!$B$8:$B$17)+ISNUMBER('Test 6 blank'!$C$8:$C$17)&gt;0)*(ISNUMBER('Test 6 blank'!$B$8:$B$17)*('Test 6 blank'!$B$8:$B$17=A279)+ISNUMBER('Test 6 blank'!$C$8:$C$17)*('Test 6 blank'!$C$8:$C$17=A279)&gt;0))&gt;0,0,1))</f>
        <v/>
      </c>
      <c r="D279">
        <f>SUM(B$2:B279)</f>
        <v/>
      </c>
      <c r="E279">
        <f>SUM(C$2:C279)</f>
        <v/>
      </c>
    </row>
    <row r="280">
      <c r="A280" s="9">
        <f>IF(ISNUMBER('Test 6 blank'!$E$4),IF('Test 6 blank'!$E$4+278&lt;='Test 6 blank'!$F$4,'Test 6 blank'!$E$4+278,""),"")</f>
        <v/>
      </c>
      <c r="B280">
        <f>IF(A280="",0,IF(SUMPRODUCT((ISNUMBER('Test 6 blank'!$B$8:$B$17)+ISNUMBER('Test 6 blank'!$C$8:$C$17)&gt;0)*(IF(ISNUMBER('Test 6 blank'!$B$8:$B$17),'Test 6 blank'!$B$8:$B$17,'Test 6 blank'!$E$4)&lt;=A280)*(IF(ISNUMBER('Test 6 blank'!$C$8:$C$17),'Test 6 blank'!$C$8:$C$17,'Test 6 blank'!$F$4)&gt;=A280))&gt;0,1,0))</f>
        <v/>
      </c>
      <c r="C280">
        <f>IF(B280=0,0,IF(SUMPRODUCT((ISNUMBER('Test 6 blank'!$B$8:$B$17)+ISNUMBER('Test 6 blank'!$C$8:$C$17)&gt;0)*(ISNUMBER('Test 6 blank'!$B$8:$B$17)*('Test 6 blank'!$B$8:$B$17=A280)+ISNUMBER('Test 6 blank'!$C$8:$C$17)*('Test 6 blank'!$C$8:$C$17=A280)&gt;0))&gt;0,0,1))</f>
        <v/>
      </c>
      <c r="D280">
        <f>SUM(B$2:B280)</f>
        <v/>
      </c>
      <c r="E280">
        <f>SUM(C$2:C280)</f>
        <v/>
      </c>
    </row>
    <row r="281">
      <c r="A281" s="9">
        <f>IF(ISNUMBER('Test 6 blank'!$E$4),IF('Test 6 blank'!$E$4+279&lt;='Test 6 blank'!$F$4,'Test 6 blank'!$E$4+279,""),"")</f>
        <v/>
      </c>
      <c r="B281">
        <f>IF(A281="",0,IF(SUMPRODUCT((ISNUMBER('Test 6 blank'!$B$8:$B$17)+ISNUMBER('Test 6 blank'!$C$8:$C$17)&gt;0)*(IF(ISNUMBER('Test 6 blank'!$B$8:$B$17),'Test 6 blank'!$B$8:$B$17,'Test 6 blank'!$E$4)&lt;=A281)*(IF(ISNUMBER('Test 6 blank'!$C$8:$C$17),'Test 6 blank'!$C$8:$C$17,'Test 6 blank'!$F$4)&gt;=A281))&gt;0,1,0))</f>
        <v/>
      </c>
      <c r="C281">
        <f>IF(B281=0,0,IF(SUMPRODUCT((ISNUMBER('Test 6 blank'!$B$8:$B$17)+ISNUMBER('Test 6 blank'!$C$8:$C$17)&gt;0)*(ISNUMBER('Test 6 blank'!$B$8:$B$17)*('Test 6 blank'!$B$8:$B$17=A281)+ISNUMBER('Test 6 blank'!$C$8:$C$17)*('Test 6 blank'!$C$8:$C$17=A281)&gt;0))&gt;0,0,1))</f>
        <v/>
      </c>
      <c r="D281">
        <f>SUM(B$2:B281)</f>
        <v/>
      </c>
      <c r="E281">
        <f>SUM(C$2:C281)</f>
        <v/>
      </c>
    </row>
    <row r="282">
      <c r="A282" s="9">
        <f>IF(ISNUMBER('Test 6 blank'!$E$4),IF('Test 6 blank'!$E$4+280&lt;='Test 6 blank'!$F$4,'Test 6 blank'!$E$4+280,""),"")</f>
        <v/>
      </c>
      <c r="B282">
        <f>IF(A282="",0,IF(SUMPRODUCT((ISNUMBER('Test 6 blank'!$B$8:$B$17)+ISNUMBER('Test 6 blank'!$C$8:$C$17)&gt;0)*(IF(ISNUMBER('Test 6 blank'!$B$8:$B$17),'Test 6 blank'!$B$8:$B$17,'Test 6 blank'!$E$4)&lt;=A282)*(IF(ISNUMBER('Test 6 blank'!$C$8:$C$17),'Test 6 blank'!$C$8:$C$17,'Test 6 blank'!$F$4)&gt;=A282))&gt;0,1,0))</f>
        <v/>
      </c>
      <c r="C282">
        <f>IF(B282=0,0,IF(SUMPRODUCT((ISNUMBER('Test 6 blank'!$B$8:$B$17)+ISNUMBER('Test 6 blank'!$C$8:$C$17)&gt;0)*(ISNUMBER('Test 6 blank'!$B$8:$B$17)*('Test 6 blank'!$B$8:$B$17=A282)+ISNUMBER('Test 6 blank'!$C$8:$C$17)*('Test 6 blank'!$C$8:$C$17=A282)&gt;0))&gt;0,0,1))</f>
        <v/>
      </c>
      <c r="D282">
        <f>SUM(B$2:B282)</f>
        <v/>
      </c>
      <c r="E282">
        <f>SUM(C$2:C282)</f>
        <v/>
      </c>
    </row>
    <row r="283">
      <c r="A283" s="9">
        <f>IF(ISNUMBER('Test 6 blank'!$E$4),IF('Test 6 blank'!$E$4+281&lt;='Test 6 blank'!$F$4,'Test 6 blank'!$E$4+281,""),"")</f>
        <v/>
      </c>
      <c r="B283">
        <f>IF(A283="",0,IF(SUMPRODUCT((ISNUMBER('Test 6 blank'!$B$8:$B$17)+ISNUMBER('Test 6 blank'!$C$8:$C$17)&gt;0)*(IF(ISNUMBER('Test 6 blank'!$B$8:$B$17),'Test 6 blank'!$B$8:$B$17,'Test 6 blank'!$E$4)&lt;=A283)*(IF(ISNUMBER('Test 6 blank'!$C$8:$C$17),'Test 6 blank'!$C$8:$C$17,'Test 6 blank'!$F$4)&gt;=A283))&gt;0,1,0))</f>
        <v/>
      </c>
      <c r="C283">
        <f>IF(B283=0,0,IF(SUMPRODUCT((ISNUMBER('Test 6 blank'!$B$8:$B$17)+ISNUMBER('Test 6 blank'!$C$8:$C$17)&gt;0)*(ISNUMBER('Test 6 blank'!$B$8:$B$17)*('Test 6 blank'!$B$8:$B$17=A283)+ISNUMBER('Test 6 blank'!$C$8:$C$17)*('Test 6 blank'!$C$8:$C$17=A283)&gt;0))&gt;0,0,1))</f>
        <v/>
      </c>
      <c r="D283">
        <f>SUM(B$2:B283)</f>
        <v/>
      </c>
      <c r="E283">
        <f>SUM(C$2:C283)</f>
        <v/>
      </c>
    </row>
    <row r="284">
      <c r="A284" s="9">
        <f>IF(ISNUMBER('Test 6 blank'!$E$4),IF('Test 6 blank'!$E$4+282&lt;='Test 6 blank'!$F$4,'Test 6 blank'!$E$4+282,""),"")</f>
        <v/>
      </c>
      <c r="B284">
        <f>IF(A284="",0,IF(SUMPRODUCT((ISNUMBER('Test 6 blank'!$B$8:$B$17)+ISNUMBER('Test 6 blank'!$C$8:$C$17)&gt;0)*(IF(ISNUMBER('Test 6 blank'!$B$8:$B$17),'Test 6 blank'!$B$8:$B$17,'Test 6 blank'!$E$4)&lt;=A284)*(IF(ISNUMBER('Test 6 blank'!$C$8:$C$17),'Test 6 blank'!$C$8:$C$17,'Test 6 blank'!$F$4)&gt;=A284))&gt;0,1,0))</f>
        <v/>
      </c>
      <c r="C284">
        <f>IF(B284=0,0,IF(SUMPRODUCT((ISNUMBER('Test 6 blank'!$B$8:$B$17)+ISNUMBER('Test 6 blank'!$C$8:$C$17)&gt;0)*(ISNUMBER('Test 6 blank'!$B$8:$B$17)*('Test 6 blank'!$B$8:$B$17=A284)+ISNUMBER('Test 6 blank'!$C$8:$C$17)*('Test 6 blank'!$C$8:$C$17=A284)&gt;0))&gt;0,0,1))</f>
        <v/>
      </c>
      <c r="D284">
        <f>SUM(B$2:B284)</f>
        <v/>
      </c>
      <c r="E284">
        <f>SUM(C$2:C284)</f>
        <v/>
      </c>
    </row>
    <row r="285">
      <c r="A285" s="9">
        <f>IF(ISNUMBER('Test 6 blank'!$E$4),IF('Test 6 blank'!$E$4+283&lt;='Test 6 blank'!$F$4,'Test 6 blank'!$E$4+283,""),"")</f>
        <v/>
      </c>
      <c r="B285">
        <f>IF(A285="",0,IF(SUMPRODUCT((ISNUMBER('Test 6 blank'!$B$8:$B$17)+ISNUMBER('Test 6 blank'!$C$8:$C$17)&gt;0)*(IF(ISNUMBER('Test 6 blank'!$B$8:$B$17),'Test 6 blank'!$B$8:$B$17,'Test 6 blank'!$E$4)&lt;=A285)*(IF(ISNUMBER('Test 6 blank'!$C$8:$C$17),'Test 6 blank'!$C$8:$C$17,'Test 6 blank'!$F$4)&gt;=A285))&gt;0,1,0))</f>
        <v/>
      </c>
      <c r="C285">
        <f>IF(B285=0,0,IF(SUMPRODUCT((ISNUMBER('Test 6 blank'!$B$8:$B$17)+ISNUMBER('Test 6 blank'!$C$8:$C$17)&gt;0)*(ISNUMBER('Test 6 blank'!$B$8:$B$17)*('Test 6 blank'!$B$8:$B$17=A285)+ISNUMBER('Test 6 blank'!$C$8:$C$17)*('Test 6 blank'!$C$8:$C$17=A285)&gt;0))&gt;0,0,1))</f>
        <v/>
      </c>
      <c r="D285">
        <f>SUM(B$2:B285)</f>
        <v/>
      </c>
      <c r="E285">
        <f>SUM(C$2:C285)</f>
        <v/>
      </c>
    </row>
    <row r="286">
      <c r="A286" s="9">
        <f>IF(ISNUMBER('Test 6 blank'!$E$4),IF('Test 6 blank'!$E$4+284&lt;='Test 6 blank'!$F$4,'Test 6 blank'!$E$4+284,""),"")</f>
        <v/>
      </c>
      <c r="B286">
        <f>IF(A286="",0,IF(SUMPRODUCT((ISNUMBER('Test 6 blank'!$B$8:$B$17)+ISNUMBER('Test 6 blank'!$C$8:$C$17)&gt;0)*(IF(ISNUMBER('Test 6 blank'!$B$8:$B$17),'Test 6 blank'!$B$8:$B$17,'Test 6 blank'!$E$4)&lt;=A286)*(IF(ISNUMBER('Test 6 blank'!$C$8:$C$17),'Test 6 blank'!$C$8:$C$17,'Test 6 blank'!$F$4)&gt;=A286))&gt;0,1,0))</f>
        <v/>
      </c>
      <c r="C286">
        <f>IF(B286=0,0,IF(SUMPRODUCT((ISNUMBER('Test 6 blank'!$B$8:$B$17)+ISNUMBER('Test 6 blank'!$C$8:$C$17)&gt;0)*(ISNUMBER('Test 6 blank'!$B$8:$B$17)*('Test 6 blank'!$B$8:$B$17=A286)+ISNUMBER('Test 6 blank'!$C$8:$C$17)*('Test 6 blank'!$C$8:$C$17=A286)&gt;0))&gt;0,0,1))</f>
        <v/>
      </c>
      <c r="D286">
        <f>SUM(B$2:B286)</f>
        <v/>
      </c>
      <c r="E286">
        <f>SUM(C$2:C286)</f>
        <v/>
      </c>
    </row>
    <row r="287">
      <c r="A287" s="9">
        <f>IF(ISNUMBER('Test 6 blank'!$E$4),IF('Test 6 blank'!$E$4+285&lt;='Test 6 blank'!$F$4,'Test 6 blank'!$E$4+285,""),"")</f>
        <v/>
      </c>
      <c r="B287">
        <f>IF(A287="",0,IF(SUMPRODUCT((ISNUMBER('Test 6 blank'!$B$8:$B$17)+ISNUMBER('Test 6 blank'!$C$8:$C$17)&gt;0)*(IF(ISNUMBER('Test 6 blank'!$B$8:$B$17),'Test 6 blank'!$B$8:$B$17,'Test 6 blank'!$E$4)&lt;=A287)*(IF(ISNUMBER('Test 6 blank'!$C$8:$C$17),'Test 6 blank'!$C$8:$C$17,'Test 6 blank'!$F$4)&gt;=A287))&gt;0,1,0))</f>
        <v/>
      </c>
      <c r="C287">
        <f>IF(B287=0,0,IF(SUMPRODUCT((ISNUMBER('Test 6 blank'!$B$8:$B$17)+ISNUMBER('Test 6 blank'!$C$8:$C$17)&gt;0)*(ISNUMBER('Test 6 blank'!$B$8:$B$17)*('Test 6 blank'!$B$8:$B$17=A287)+ISNUMBER('Test 6 blank'!$C$8:$C$17)*('Test 6 blank'!$C$8:$C$17=A287)&gt;0))&gt;0,0,1))</f>
        <v/>
      </c>
      <c r="D287">
        <f>SUM(B$2:B287)</f>
        <v/>
      </c>
      <c r="E287">
        <f>SUM(C$2:C287)</f>
        <v/>
      </c>
    </row>
    <row r="288">
      <c r="A288" s="9">
        <f>IF(ISNUMBER('Test 6 blank'!$E$4),IF('Test 6 blank'!$E$4+286&lt;='Test 6 blank'!$F$4,'Test 6 blank'!$E$4+286,""),"")</f>
        <v/>
      </c>
      <c r="B288">
        <f>IF(A288="",0,IF(SUMPRODUCT((ISNUMBER('Test 6 blank'!$B$8:$B$17)+ISNUMBER('Test 6 blank'!$C$8:$C$17)&gt;0)*(IF(ISNUMBER('Test 6 blank'!$B$8:$B$17),'Test 6 blank'!$B$8:$B$17,'Test 6 blank'!$E$4)&lt;=A288)*(IF(ISNUMBER('Test 6 blank'!$C$8:$C$17),'Test 6 blank'!$C$8:$C$17,'Test 6 blank'!$F$4)&gt;=A288))&gt;0,1,0))</f>
        <v/>
      </c>
      <c r="C288">
        <f>IF(B288=0,0,IF(SUMPRODUCT((ISNUMBER('Test 6 blank'!$B$8:$B$17)+ISNUMBER('Test 6 blank'!$C$8:$C$17)&gt;0)*(ISNUMBER('Test 6 blank'!$B$8:$B$17)*('Test 6 blank'!$B$8:$B$17=A288)+ISNUMBER('Test 6 blank'!$C$8:$C$17)*('Test 6 blank'!$C$8:$C$17=A288)&gt;0))&gt;0,0,1))</f>
        <v/>
      </c>
      <c r="D288">
        <f>SUM(B$2:B288)</f>
        <v/>
      </c>
      <c r="E288">
        <f>SUM(C$2:C288)</f>
        <v/>
      </c>
    </row>
    <row r="289">
      <c r="A289" s="9">
        <f>IF(ISNUMBER('Test 6 blank'!$E$4),IF('Test 6 blank'!$E$4+287&lt;='Test 6 blank'!$F$4,'Test 6 blank'!$E$4+287,""),"")</f>
        <v/>
      </c>
      <c r="B289">
        <f>IF(A289="",0,IF(SUMPRODUCT((ISNUMBER('Test 6 blank'!$B$8:$B$17)+ISNUMBER('Test 6 blank'!$C$8:$C$17)&gt;0)*(IF(ISNUMBER('Test 6 blank'!$B$8:$B$17),'Test 6 blank'!$B$8:$B$17,'Test 6 blank'!$E$4)&lt;=A289)*(IF(ISNUMBER('Test 6 blank'!$C$8:$C$17),'Test 6 blank'!$C$8:$C$17,'Test 6 blank'!$F$4)&gt;=A289))&gt;0,1,0))</f>
        <v/>
      </c>
      <c r="C289">
        <f>IF(B289=0,0,IF(SUMPRODUCT((ISNUMBER('Test 6 blank'!$B$8:$B$17)+ISNUMBER('Test 6 blank'!$C$8:$C$17)&gt;0)*(ISNUMBER('Test 6 blank'!$B$8:$B$17)*('Test 6 blank'!$B$8:$B$17=A289)+ISNUMBER('Test 6 blank'!$C$8:$C$17)*('Test 6 blank'!$C$8:$C$17=A289)&gt;0))&gt;0,0,1))</f>
        <v/>
      </c>
      <c r="D289">
        <f>SUM(B$2:B289)</f>
        <v/>
      </c>
      <c r="E289">
        <f>SUM(C$2:C289)</f>
        <v/>
      </c>
    </row>
    <row r="290">
      <c r="A290" s="9">
        <f>IF(ISNUMBER('Test 6 blank'!$E$4),IF('Test 6 blank'!$E$4+288&lt;='Test 6 blank'!$F$4,'Test 6 blank'!$E$4+288,""),"")</f>
        <v/>
      </c>
      <c r="B290">
        <f>IF(A290="",0,IF(SUMPRODUCT((ISNUMBER('Test 6 blank'!$B$8:$B$17)+ISNUMBER('Test 6 blank'!$C$8:$C$17)&gt;0)*(IF(ISNUMBER('Test 6 blank'!$B$8:$B$17),'Test 6 blank'!$B$8:$B$17,'Test 6 blank'!$E$4)&lt;=A290)*(IF(ISNUMBER('Test 6 blank'!$C$8:$C$17),'Test 6 blank'!$C$8:$C$17,'Test 6 blank'!$F$4)&gt;=A290))&gt;0,1,0))</f>
        <v/>
      </c>
      <c r="C290">
        <f>IF(B290=0,0,IF(SUMPRODUCT((ISNUMBER('Test 6 blank'!$B$8:$B$17)+ISNUMBER('Test 6 blank'!$C$8:$C$17)&gt;0)*(ISNUMBER('Test 6 blank'!$B$8:$B$17)*('Test 6 blank'!$B$8:$B$17=A290)+ISNUMBER('Test 6 blank'!$C$8:$C$17)*('Test 6 blank'!$C$8:$C$17=A290)&gt;0))&gt;0,0,1))</f>
        <v/>
      </c>
      <c r="D290">
        <f>SUM(B$2:B290)</f>
        <v/>
      </c>
      <c r="E290">
        <f>SUM(C$2:C290)</f>
        <v/>
      </c>
    </row>
    <row r="291">
      <c r="A291" s="9">
        <f>IF(ISNUMBER('Test 6 blank'!$E$4),IF('Test 6 blank'!$E$4+289&lt;='Test 6 blank'!$F$4,'Test 6 blank'!$E$4+289,""),"")</f>
        <v/>
      </c>
      <c r="B291">
        <f>IF(A291="",0,IF(SUMPRODUCT((ISNUMBER('Test 6 blank'!$B$8:$B$17)+ISNUMBER('Test 6 blank'!$C$8:$C$17)&gt;0)*(IF(ISNUMBER('Test 6 blank'!$B$8:$B$17),'Test 6 blank'!$B$8:$B$17,'Test 6 blank'!$E$4)&lt;=A291)*(IF(ISNUMBER('Test 6 blank'!$C$8:$C$17),'Test 6 blank'!$C$8:$C$17,'Test 6 blank'!$F$4)&gt;=A291))&gt;0,1,0))</f>
        <v/>
      </c>
      <c r="C291">
        <f>IF(B291=0,0,IF(SUMPRODUCT((ISNUMBER('Test 6 blank'!$B$8:$B$17)+ISNUMBER('Test 6 blank'!$C$8:$C$17)&gt;0)*(ISNUMBER('Test 6 blank'!$B$8:$B$17)*('Test 6 blank'!$B$8:$B$17=A291)+ISNUMBER('Test 6 blank'!$C$8:$C$17)*('Test 6 blank'!$C$8:$C$17=A291)&gt;0))&gt;0,0,1))</f>
        <v/>
      </c>
      <c r="D291">
        <f>SUM(B$2:B291)</f>
        <v/>
      </c>
      <c r="E291">
        <f>SUM(C$2:C291)</f>
        <v/>
      </c>
    </row>
    <row r="292">
      <c r="A292" s="9">
        <f>IF(ISNUMBER('Test 6 blank'!$E$4),IF('Test 6 blank'!$E$4+290&lt;='Test 6 blank'!$F$4,'Test 6 blank'!$E$4+290,""),"")</f>
        <v/>
      </c>
      <c r="B292">
        <f>IF(A292="",0,IF(SUMPRODUCT((ISNUMBER('Test 6 blank'!$B$8:$B$17)+ISNUMBER('Test 6 blank'!$C$8:$C$17)&gt;0)*(IF(ISNUMBER('Test 6 blank'!$B$8:$B$17),'Test 6 blank'!$B$8:$B$17,'Test 6 blank'!$E$4)&lt;=A292)*(IF(ISNUMBER('Test 6 blank'!$C$8:$C$17),'Test 6 blank'!$C$8:$C$17,'Test 6 blank'!$F$4)&gt;=A292))&gt;0,1,0))</f>
        <v/>
      </c>
      <c r="C292">
        <f>IF(B292=0,0,IF(SUMPRODUCT((ISNUMBER('Test 6 blank'!$B$8:$B$17)+ISNUMBER('Test 6 blank'!$C$8:$C$17)&gt;0)*(ISNUMBER('Test 6 blank'!$B$8:$B$17)*('Test 6 blank'!$B$8:$B$17=A292)+ISNUMBER('Test 6 blank'!$C$8:$C$17)*('Test 6 blank'!$C$8:$C$17=A292)&gt;0))&gt;0,0,1))</f>
        <v/>
      </c>
      <c r="D292">
        <f>SUM(B$2:B292)</f>
        <v/>
      </c>
      <c r="E292">
        <f>SUM(C$2:C292)</f>
        <v/>
      </c>
    </row>
    <row r="293">
      <c r="A293" s="9">
        <f>IF(ISNUMBER('Test 6 blank'!$E$4),IF('Test 6 blank'!$E$4+291&lt;='Test 6 blank'!$F$4,'Test 6 blank'!$E$4+291,""),"")</f>
        <v/>
      </c>
      <c r="B293">
        <f>IF(A293="",0,IF(SUMPRODUCT((ISNUMBER('Test 6 blank'!$B$8:$B$17)+ISNUMBER('Test 6 blank'!$C$8:$C$17)&gt;0)*(IF(ISNUMBER('Test 6 blank'!$B$8:$B$17),'Test 6 blank'!$B$8:$B$17,'Test 6 blank'!$E$4)&lt;=A293)*(IF(ISNUMBER('Test 6 blank'!$C$8:$C$17),'Test 6 blank'!$C$8:$C$17,'Test 6 blank'!$F$4)&gt;=A293))&gt;0,1,0))</f>
        <v/>
      </c>
      <c r="C293">
        <f>IF(B293=0,0,IF(SUMPRODUCT((ISNUMBER('Test 6 blank'!$B$8:$B$17)+ISNUMBER('Test 6 blank'!$C$8:$C$17)&gt;0)*(ISNUMBER('Test 6 blank'!$B$8:$B$17)*('Test 6 blank'!$B$8:$B$17=A293)+ISNUMBER('Test 6 blank'!$C$8:$C$17)*('Test 6 blank'!$C$8:$C$17=A293)&gt;0))&gt;0,0,1))</f>
        <v/>
      </c>
      <c r="D293">
        <f>SUM(B$2:B293)</f>
        <v/>
      </c>
      <c r="E293">
        <f>SUM(C$2:C293)</f>
        <v/>
      </c>
    </row>
    <row r="294">
      <c r="A294" s="9">
        <f>IF(ISNUMBER('Test 6 blank'!$E$4),IF('Test 6 blank'!$E$4+292&lt;='Test 6 blank'!$F$4,'Test 6 blank'!$E$4+292,""),"")</f>
        <v/>
      </c>
      <c r="B294">
        <f>IF(A294="",0,IF(SUMPRODUCT((ISNUMBER('Test 6 blank'!$B$8:$B$17)+ISNUMBER('Test 6 blank'!$C$8:$C$17)&gt;0)*(IF(ISNUMBER('Test 6 blank'!$B$8:$B$17),'Test 6 blank'!$B$8:$B$17,'Test 6 blank'!$E$4)&lt;=A294)*(IF(ISNUMBER('Test 6 blank'!$C$8:$C$17),'Test 6 blank'!$C$8:$C$17,'Test 6 blank'!$F$4)&gt;=A294))&gt;0,1,0))</f>
        <v/>
      </c>
      <c r="C294">
        <f>IF(B294=0,0,IF(SUMPRODUCT((ISNUMBER('Test 6 blank'!$B$8:$B$17)+ISNUMBER('Test 6 blank'!$C$8:$C$17)&gt;0)*(ISNUMBER('Test 6 blank'!$B$8:$B$17)*('Test 6 blank'!$B$8:$B$17=A294)+ISNUMBER('Test 6 blank'!$C$8:$C$17)*('Test 6 blank'!$C$8:$C$17=A294)&gt;0))&gt;0,0,1))</f>
        <v/>
      </c>
      <c r="D294">
        <f>SUM(B$2:B294)</f>
        <v/>
      </c>
      <c r="E294">
        <f>SUM(C$2:C294)</f>
        <v/>
      </c>
    </row>
    <row r="295">
      <c r="A295" s="9">
        <f>IF(ISNUMBER('Test 6 blank'!$E$4),IF('Test 6 blank'!$E$4+293&lt;='Test 6 blank'!$F$4,'Test 6 blank'!$E$4+293,""),"")</f>
        <v/>
      </c>
      <c r="B295">
        <f>IF(A295="",0,IF(SUMPRODUCT((ISNUMBER('Test 6 blank'!$B$8:$B$17)+ISNUMBER('Test 6 blank'!$C$8:$C$17)&gt;0)*(IF(ISNUMBER('Test 6 blank'!$B$8:$B$17),'Test 6 blank'!$B$8:$B$17,'Test 6 blank'!$E$4)&lt;=A295)*(IF(ISNUMBER('Test 6 blank'!$C$8:$C$17),'Test 6 blank'!$C$8:$C$17,'Test 6 blank'!$F$4)&gt;=A295))&gt;0,1,0))</f>
        <v/>
      </c>
      <c r="C295">
        <f>IF(B295=0,0,IF(SUMPRODUCT((ISNUMBER('Test 6 blank'!$B$8:$B$17)+ISNUMBER('Test 6 blank'!$C$8:$C$17)&gt;0)*(ISNUMBER('Test 6 blank'!$B$8:$B$17)*('Test 6 blank'!$B$8:$B$17=A295)+ISNUMBER('Test 6 blank'!$C$8:$C$17)*('Test 6 blank'!$C$8:$C$17=A295)&gt;0))&gt;0,0,1))</f>
        <v/>
      </c>
      <c r="D295">
        <f>SUM(B$2:B295)</f>
        <v/>
      </c>
      <c r="E295">
        <f>SUM(C$2:C295)</f>
        <v/>
      </c>
    </row>
    <row r="296">
      <c r="A296" s="9">
        <f>IF(ISNUMBER('Test 6 blank'!$E$4),IF('Test 6 blank'!$E$4+294&lt;='Test 6 blank'!$F$4,'Test 6 blank'!$E$4+294,""),"")</f>
        <v/>
      </c>
      <c r="B296">
        <f>IF(A296="",0,IF(SUMPRODUCT((ISNUMBER('Test 6 blank'!$B$8:$B$17)+ISNUMBER('Test 6 blank'!$C$8:$C$17)&gt;0)*(IF(ISNUMBER('Test 6 blank'!$B$8:$B$17),'Test 6 blank'!$B$8:$B$17,'Test 6 blank'!$E$4)&lt;=A296)*(IF(ISNUMBER('Test 6 blank'!$C$8:$C$17),'Test 6 blank'!$C$8:$C$17,'Test 6 blank'!$F$4)&gt;=A296))&gt;0,1,0))</f>
        <v/>
      </c>
      <c r="C296">
        <f>IF(B296=0,0,IF(SUMPRODUCT((ISNUMBER('Test 6 blank'!$B$8:$B$17)+ISNUMBER('Test 6 blank'!$C$8:$C$17)&gt;0)*(ISNUMBER('Test 6 blank'!$B$8:$B$17)*('Test 6 blank'!$B$8:$B$17=A296)+ISNUMBER('Test 6 blank'!$C$8:$C$17)*('Test 6 blank'!$C$8:$C$17=A296)&gt;0))&gt;0,0,1))</f>
        <v/>
      </c>
      <c r="D296">
        <f>SUM(B$2:B296)</f>
        <v/>
      </c>
      <c r="E296">
        <f>SUM(C$2:C296)</f>
        <v/>
      </c>
    </row>
    <row r="297">
      <c r="A297" s="9">
        <f>IF(ISNUMBER('Test 6 blank'!$E$4),IF('Test 6 blank'!$E$4+295&lt;='Test 6 blank'!$F$4,'Test 6 blank'!$E$4+295,""),"")</f>
        <v/>
      </c>
      <c r="B297">
        <f>IF(A297="",0,IF(SUMPRODUCT((ISNUMBER('Test 6 blank'!$B$8:$B$17)+ISNUMBER('Test 6 blank'!$C$8:$C$17)&gt;0)*(IF(ISNUMBER('Test 6 blank'!$B$8:$B$17),'Test 6 blank'!$B$8:$B$17,'Test 6 blank'!$E$4)&lt;=A297)*(IF(ISNUMBER('Test 6 blank'!$C$8:$C$17),'Test 6 blank'!$C$8:$C$17,'Test 6 blank'!$F$4)&gt;=A297))&gt;0,1,0))</f>
        <v/>
      </c>
      <c r="C297">
        <f>IF(B297=0,0,IF(SUMPRODUCT((ISNUMBER('Test 6 blank'!$B$8:$B$17)+ISNUMBER('Test 6 blank'!$C$8:$C$17)&gt;0)*(ISNUMBER('Test 6 blank'!$B$8:$B$17)*('Test 6 blank'!$B$8:$B$17=A297)+ISNUMBER('Test 6 blank'!$C$8:$C$17)*('Test 6 blank'!$C$8:$C$17=A297)&gt;0))&gt;0,0,1))</f>
        <v/>
      </c>
      <c r="D297">
        <f>SUM(B$2:B297)</f>
        <v/>
      </c>
      <c r="E297">
        <f>SUM(C$2:C297)</f>
        <v/>
      </c>
    </row>
    <row r="298">
      <c r="A298" s="9">
        <f>IF(ISNUMBER('Test 6 blank'!$E$4),IF('Test 6 blank'!$E$4+296&lt;='Test 6 blank'!$F$4,'Test 6 blank'!$E$4+296,""),"")</f>
        <v/>
      </c>
      <c r="B298">
        <f>IF(A298="",0,IF(SUMPRODUCT((ISNUMBER('Test 6 blank'!$B$8:$B$17)+ISNUMBER('Test 6 blank'!$C$8:$C$17)&gt;0)*(IF(ISNUMBER('Test 6 blank'!$B$8:$B$17),'Test 6 blank'!$B$8:$B$17,'Test 6 blank'!$E$4)&lt;=A298)*(IF(ISNUMBER('Test 6 blank'!$C$8:$C$17),'Test 6 blank'!$C$8:$C$17,'Test 6 blank'!$F$4)&gt;=A298))&gt;0,1,0))</f>
        <v/>
      </c>
      <c r="C298">
        <f>IF(B298=0,0,IF(SUMPRODUCT((ISNUMBER('Test 6 blank'!$B$8:$B$17)+ISNUMBER('Test 6 blank'!$C$8:$C$17)&gt;0)*(ISNUMBER('Test 6 blank'!$B$8:$B$17)*('Test 6 blank'!$B$8:$B$17=A298)+ISNUMBER('Test 6 blank'!$C$8:$C$17)*('Test 6 blank'!$C$8:$C$17=A298)&gt;0))&gt;0,0,1))</f>
        <v/>
      </c>
      <c r="D298">
        <f>SUM(B$2:B298)</f>
        <v/>
      </c>
      <c r="E298">
        <f>SUM(C$2:C298)</f>
        <v/>
      </c>
    </row>
    <row r="299">
      <c r="A299" s="9">
        <f>IF(ISNUMBER('Test 6 blank'!$E$4),IF('Test 6 blank'!$E$4+297&lt;='Test 6 blank'!$F$4,'Test 6 blank'!$E$4+297,""),"")</f>
        <v/>
      </c>
      <c r="B299">
        <f>IF(A299="",0,IF(SUMPRODUCT((ISNUMBER('Test 6 blank'!$B$8:$B$17)+ISNUMBER('Test 6 blank'!$C$8:$C$17)&gt;0)*(IF(ISNUMBER('Test 6 blank'!$B$8:$B$17),'Test 6 blank'!$B$8:$B$17,'Test 6 blank'!$E$4)&lt;=A299)*(IF(ISNUMBER('Test 6 blank'!$C$8:$C$17),'Test 6 blank'!$C$8:$C$17,'Test 6 blank'!$F$4)&gt;=A299))&gt;0,1,0))</f>
        <v/>
      </c>
      <c r="C299">
        <f>IF(B299=0,0,IF(SUMPRODUCT((ISNUMBER('Test 6 blank'!$B$8:$B$17)+ISNUMBER('Test 6 blank'!$C$8:$C$17)&gt;0)*(ISNUMBER('Test 6 blank'!$B$8:$B$17)*('Test 6 blank'!$B$8:$B$17=A299)+ISNUMBER('Test 6 blank'!$C$8:$C$17)*('Test 6 blank'!$C$8:$C$17=A299)&gt;0))&gt;0,0,1))</f>
        <v/>
      </c>
      <c r="D299">
        <f>SUM(B$2:B299)</f>
        <v/>
      </c>
      <c r="E299">
        <f>SUM(C$2:C299)</f>
        <v/>
      </c>
    </row>
    <row r="300">
      <c r="A300" s="9">
        <f>IF(ISNUMBER('Test 6 blank'!$E$4),IF('Test 6 blank'!$E$4+298&lt;='Test 6 blank'!$F$4,'Test 6 blank'!$E$4+298,""),"")</f>
        <v/>
      </c>
      <c r="B300">
        <f>IF(A300="",0,IF(SUMPRODUCT((ISNUMBER('Test 6 blank'!$B$8:$B$17)+ISNUMBER('Test 6 blank'!$C$8:$C$17)&gt;0)*(IF(ISNUMBER('Test 6 blank'!$B$8:$B$17),'Test 6 blank'!$B$8:$B$17,'Test 6 blank'!$E$4)&lt;=A300)*(IF(ISNUMBER('Test 6 blank'!$C$8:$C$17),'Test 6 blank'!$C$8:$C$17,'Test 6 blank'!$F$4)&gt;=A300))&gt;0,1,0))</f>
        <v/>
      </c>
      <c r="C300">
        <f>IF(B300=0,0,IF(SUMPRODUCT((ISNUMBER('Test 6 blank'!$B$8:$B$17)+ISNUMBER('Test 6 blank'!$C$8:$C$17)&gt;0)*(ISNUMBER('Test 6 blank'!$B$8:$B$17)*('Test 6 blank'!$B$8:$B$17=A300)+ISNUMBER('Test 6 blank'!$C$8:$C$17)*('Test 6 blank'!$C$8:$C$17=A300)&gt;0))&gt;0,0,1))</f>
        <v/>
      </c>
      <c r="D300">
        <f>SUM(B$2:B300)</f>
        <v/>
      </c>
      <c r="E300">
        <f>SUM(C$2:C300)</f>
        <v/>
      </c>
    </row>
    <row r="301">
      <c r="A301" s="9">
        <f>IF(ISNUMBER('Test 6 blank'!$E$4),IF('Test 6 blank'!$E$4+299&lt;='Test 6 blank'!$F$4,'Test 6 blank'!$E$4+299,""),"")</f>
        <v/>
      </c>
      <c r="B301">
        <f>IF(A301="",0,IF(SUMPRODUCT((ISNUMBER('Test 6 blank'!$B$8:$B$17)+ISNUMBER('Test 6 blank'!$C$8:$C$17)&gt;0)*(IF(ISNUMBER('Test 6 blank'!$B$8:$B$17),'Test 6 blank'!$B$8:$B$17,'Test 6 blank'!$E$4)&lt;=A301)*(IF(ISNUMBER('Test 6 blank'!$C$8:$C$17),'Test 6 blank'!$C$8:$C$17,'Test 6 blank'!$F$4)&gt;=A301))&gt;0,1,0))</f>
        <v/>
      </c>
      <c r="C301">
        <f>IF(B301=0,0,IF(SUMPRODUCT((ISNUMBER('Test 6 blank'!$B$8:$B$17)+ISNUMBER('Test 6 blank'!$C$8:$C$17)&gt;0)*(ISNUMBER('Test 6 blank'!$B$8:$B$17)*('Test 6 blank'!$B$8:$B$17=A301)+ISNUMBER('Test 6 blank'!$C$8:$C$17)*('Test 6 blank'!$C$8:$C$17=A301)&gt;0))&gt;0,0,1))</f>
        <v/>
      </c>
      <c r="D301">
        <f>SUM(B$2:B301)</f>
        <v/>
      </c>
      <c r="E301">
        <f>SUM(C$2:C301)</f>
        <v/>
      </c>
    </row>
    <row r="302">
      <c r="A302" s="9">
        <f>IF(ISNUMBER('Test 6 blank'!$E$4),IF('Test 6 blank'!$E$4+300&lt;='Test 6 blank'!$F$4,'Test 6 blank'!$E$4+300,""),"")</f>
        <v/>
      </c>
      <c r="B302">
        <f>IF(A302="",0,IF(SUMPRODUCT((ISNUMBER('Test 6 blank'!$B$8:$B$17)+ISNUMBER('Test 6 blank'!$C$8:$C$17)&gt;0)*(IF(ISNUMBER('Test 6 blank'!$B$8:$B$17),'Test 6 blank'!$B$8:$B$17,'Test 6 blank'!$E$4)&lt;=A302)*(IF(ISNUMBER('Test 6 blank'!$C$8:$C$17),'Test 6 blank'!$C$8:$C$17,'Test 6 blank'!$F$4)&gt;=A302))&gt;0,1,0))</f>
        <v/>
      </c>
      <c r="C302">
        <f>IF(B302=0,0,IF(SUMPRODUCT((ISNUMBER('Test 6 blank'!$B$8:$B$17)+ISNUMBER('Test 6 blank'!$C$8:$C$17)&gt;0)*(ISNUMBER('Test 6 blank'!$B$8:$B$17)*('Test 6 blank'!$B$8:$B$17=A302)+ISNUMBER('Test 6 blank'!$C$8:$C$17)*('Test 6 blank'!$C$8:$C$17=A302)&gt;0))&gt;0,0,1))</f>
        <v/>
      </c>
      <c r="D302">
        <f>SUM(B$2:B302)</f>
        <v/>
      </c>
      <c r="E302">
        <f>SUM(C$2:C302)</f>
        <v/>
      </c>
    </row>
    <row r="303">
      <c r="A303" s="9">
        <f>IF(ISNUMBER('Test 6 blank'!$E$4),IF('Test 6 blank'!$E$4+301&lt;='Test 6 blank'!$F$4,'Test 6 blank'!$E$4+301,""),"")</f>
        <v/>
      </c>
      <c r="B303">
        <f>IF(A303="",0,IF(SUMPRODUCT((ISNUMBER('Test 6 blank'!$B$8:$B$17)+ISNUMBER('Test 6 blank'!$C$8:$C$17)&gt;0)*(IF(ISNUMBER('Test 6 blank'!$B$8:$B$17),'Test 6 blank'!$B$8:$B$17,'Test 6 blank'!$E$4)&lt;=A303)*(IF(ISNUMBER('Test 6 blank'!$C$8:$C$17),'Test 6 blank'!$C$8:$C$17,'Test 6 blank'!$F$4)&gt;=A303))&gt;0,1,0))</f>
        <v/>
      </c>
      <c r="C303">
        <f>IF(B303=0,0,IF(SUMPRODUCT((ISNUMBER('Test 6 blank'!$B$8:$B$17)+ISNUMBER('Test 6 blank'!$C$8:$C$17)&gt;0)*(ISNUMBER('Test 6 blank'!$B$8:$B$17)*('Test 6 blank'!$B$8:$B$17=A303)+ISNUMBER('Test 6 blank'!$C$8:$C$17)*('Test 6 blank'!$C$8:$C$17=A303)&gt;0))&gt;0,0,1))</f>
        <v/>
      </c>
      <c r="D303">
        <f>SUM(B$2:B303)</f>
        <v/>
      </c>
      <c r="E303">
        <f>SUM(C$2:C303)</f>
        <v/>
      </c>
    </row>
    <row r="304">
      <c r="A304" s="9">
        <f>IF(ISNUMBER('Test 6 blank'!$E$4),IF('Test 6 blank'!$E$4+302&lt;='Test 6 blank'!$F$4,'Test 6 blank'!$E$4+302,""),"")</f>
        <v/>
      </c>
      <c r="B304">
        <f>IF(A304="",0,IF(SUMPRODUCT((ISNUMBER('Test 6 blank'!$B$8:$B$17)+ISNUMBER('Test 6 blank'!$C$8:$C$17)&gt;0)*(IF(ISNUMBER('Test 6 blank'!$B$8:$B$17),'Test 6 blank'!$B$8:$B$17,'Test 6 blank'!$E$4)&lt;=A304)*(IF(ISNUMBER('Test 6 blank'!$C$8:$C$17),'Test 6 blank'!$C$8:$C$17,'Test 6 blank'!$F$4)&gt;=A304))&gt;0,1,0))</f>
        <v/>
      </c>
      <c r="C304">
        <f>IF(B304=0,0,IF(SUMPRODUCT((ISNUMBER('Test 6 blank'!$B$8:$B$17)+ISNUMBER('Test 6 blank'!$C$8:$C$17)&gt;0)*(ISNUMBER('Test 6 blank'!$B$8:$B$17)*('Test 6 blank'!$B$8:$B$17=A304)+ISNUMBER('Test 6 blank'!$C$8:$C$17)*('Test 6 blank'!$C$8:$C$17=A304)&gt;0))&gt;0,0,1))</f>
        <v/>
      </c>
      <c r="D304">
        <f>SUM(B$2:B304)</f>
        <v/>
      </c>
      <c r="E304">
        <f>SUM(C$2:C304)</f>
        <v/>
      </c>
    </row>
    <row r="305">
      <c r="A305" s="9">
        <f>IF(ISNUMBER('Test 6 blank'!$E$4),IF('Test 6 blank'!$E$4+303&lt;='Test 6 blank'!$F$4,'Test 6 blank'!$E$4+303,""),"")</f>
        <v/>
      </c>
      <c r="B305">
        <f>IF(A305="",0,IF(SUMPRODUCT((ISNUMBER('Test 6 blank'!$B$8:$B$17)+ISNUMBER('Test 6 blank'!$C$8:$C$17)&gt;0)*(IF(ISNUMBER('Test 6 blank'!$B$8:$B$17),'Test 6 blank'!$B$8:$B$17,'Test 6 blank'!$E$4)&lt;=A305)*(IF(ISNUMBER('Test 6 blank'!$C$8:$C$17),'Test 6 blank'!$C$8:$C$17,'Test 6 blank'!$F$4)&gt;=A305))&gt;0,1,0))</f>
        <v/>
      </c>
      <c r="C305">
        <f>IF(B305=0,0,IF(SUMPRODUCT((ISNUMBER('Test 6 blank'!$B$8:$B$17)+ISNUMBER('Test 6 blank'!$C$8:$C$17)&gt;0)*(ISNUMBER('Test 6 blank'!$B$8:$B$17)*('Test 6 blank'!$B$8:$B$17=A305)+ISNUMBER('Test 6 blank'!$C$8:$C$17)*('Test 6 blank'!$C$8:$C$17=A305)&gt;0))&gt;0,0,1))</f>
        <v/>
      </c>
      <c r="D305">
        <f>SUM(B$2:B305)</f>
        <v/>
      </c>
      <c r="E305">
        <f>SUM(C$2:C305)</f>
        <v/>
      </c>
    </row>
    <row r="306">
      <c r="A306" s="9">
        <f>IF(ISNUMBER('Test 6 blank'!$E$4),IF('Test 6 blank'!$E$4+304&lt;='Test 6 blank'!$F$4,'Test 6 blank'!$E$4+304,""),"")</f>
        <v/>
      </c>
      <c r="B306">
        <f>IF(A306="",0,IF(SUMPRODUCT((ISNUMBER('Test 6 blank'!$B$8:$B$17)+ISNUMBER('Test 6 blank'!$C$8:$C$17)&gt;0)*(IF(ISNUMBER('Test 6 blank'!$B$8:$B$17),'Test 6 blank'!$B$8:$B$17,'Test 6 blank'!$E$4)&lt;=A306)*(IF(ISNUMBER('Test 6 blank'!$C$8:$C$17),'Test 6 blank'!$C$8:$C$17,'Test 6 blank'!$F$4)&gt;=A306))&gt;0,1,0))</f>
        <v/>
      </c>
      <c r="C306">
        <f>IF(B306=0,0,IF(SUMPRODUCT((ISNUMBER('Test 6 blank'!$B$8:$B$17)+ISNUMBER('Test 6 blank'!$C$8:$C$17)&gt;0)*(ISNUMBER('Test 6 blank'!$B$8:$B$17)*('Test 6 blank'!$B$8:$B$17=A306)+ISNUMBER('Test 6 blank'!$C$8:$C$17)*('Test 6 blank'!$C$8:$C$17=A306)&gt;0))&gt;0,0,1))</f>
        <v/>
      </c>
      <c r="D306">
        <f>SUM(B$2:B306)</f>
        <v/>
      </c>
      <c r="E306">
        <f>SUM(C$2:C306)</f>
        <v/>
      </c>
    </row>
    <row r="307">
      <c r="A307" s="9">
        <f>IF(ISNUMBER('Test 6 blank'!$E$4),IF('Test 6 blank'!$E$4+305&lt;='Test 6 blank'!$F$4,'Test 6 blank'!$E$4+305,""),"")</f>
        <v/>
      </c>
      <c r="B307">
        <f>IF(A307="",0,IF(SUMPRODUCT((ISNUMBER('Test 6 blank'!$B$8:$B$17)+ISNUMBER('Test 6 blank'!$C$8:$C$17)&gt;0)*(IF(ISNUMBER('Test 6 blank'!$B$8:$B$17),'Test 6 blank'!$B$8:$B$17,'Test 6 blank'!$E$4)&lt;=A307)*(IF(ISNUMBER('Test 6 blank'!$C$8:$C$17),'Test 6 blank'!$C$8:$C$17,'Test 6 blank'!$F$4)&gt;=A307))&gt;0,1,0))</f>
        <v/>
      </c>
      <c r="C307">
        <f>IF(B307=0,0,IF(SUMPRODUCT((ISNUMBER('Test 6 blank'!$B$8:$B$17)+ISNUMBER('Test 6 blank'!$C$8:$C$17)&gt;0)*(ISNUMBER('Test 6 blank'!$B$8:$B$17)*('Test 6 blank'!$B$8:$B$17=A307)+ISNUMBER('Test 6 blank'!$C$8:$C$17)*('Test 6 blank'!$C$8:$C$17=A307)&gt;0))&gt;0,0,1))</f>
        <v/>
      </c>
      <c r="D307">
        <f>SUM(B$2:B307)</f>
        <v/>
      </c>
      <c r="E307">
        <f>SUM(C$2:C307)</f>
        <v/>
      </c>
    </row>
    <row r="308">
      <c r="A308" s="9">
        <f>IF(ISNUMBER('Test 6 blank'!$E$4),IF('Test 6 blank'!$E$4+306&lt;='Test 6 blank'!$F$4,'Test 6 blank'!$E$4+306,""),"")</f>
        <v/>
      </c>
      <c r="B308">
        <f>IF(A308="",0,IF(SUMPRODUCT((ISNUMBER('Test 6 blank'!$B$8:$B$17)+ISNUMBER('Test 6 blank'!$C$8:$C$17)&gt;0)*(IF(ISNUMBER('Test 6 blank'!$B$8:$B$17),'Test 6 blank'!$B$8:$B$17,'Test 6 blank'!$E$4)&lt;=A308)*(IF(ISNUMBER('Test 6 blank'!$C$8:$C$17),'Test 6 blank'!$C$8:$C$17,'Test 6 blank'!$F$4)&gt;=A308))&gt;0,1,0))</f>
        <v/>
      </c>
      <c r="C308">
        <f>IF(B308=0,0,IF(SUMPRODUCT((ISNUMBER('Test 6 blank'!$B$8:$B$17)+ISNUMBER('Test 6 blank'!$C$8:$C$17)&gt;0)*(ISNUMBER('Test 6 blank'!$B$8:$B$17)*('Test 6 blank'!$B$8:$B$17=A308)+ISNUMBER('Test 6 blank'!$C$8:$C$17)*('Test 6 blank'!$C$8:$C$17=A308)&gt;0))&gt;0,0,1))</f>
        <v/>
      </c>
      <c r="D308">
        <f>SUM(B$2:B308)</f>
        <v/>
      </c>
      <c r="E308">
        <f>SUM(C$2:C308)</f>
        <v/>
      </c>
    </row>
    <row r="309">
      <c r="A309" s="9">
        <f>IF(ISNUMBER('Test 6 blank'!$E$4),IF('Test 6 blank'!$E$4+307&lt;='Test 6 blank'!$F$4,'Test 6 blank'!$E$4+307,""),"")</f>
        <v/>
      </c>
      <c r="B309">
        <f>IF(A309="",0,IF(SUMPRODUCT((ISNUMBER('Test 6 blank'!$B$8:$B$17)+ISNUMBER('Test 6 blank'!$C$8:$C$17)&gt;0)*(IF(ISNUMBER('Test 6 blank'!$B$8:$B$17),'Test 6 blank'!$B$8:$B$17,'Test 6 blank'!$E$4)&lt;=A309)*(IF(ISNUMBER('Test 6 blank'!$C$8:$C$17),'Test 6 blank'!$C$8:$C$17,'Test 6 blank'!$F$4)&gt;=A309))&gt;0,1,0))</f>
        <v/>
      </c>
      <c r="C309">
        <f>IF(B309=0,0,IF(SUMPRODUCT((ISNUMBER('Test 6 blank'!$B$8:$B$17)+ISNUMBER('Test 6 blank'!$C$8:$C$17)&gt;0)*(ISNUMBER('Test 6 blank'!$B$8:$B$17)*('Test 6 blank'!$B$8:$B$17=A309)+ISNUMBER('Test 6 blank'!$C$8:$C$17)*('Test 6 blank'!$C$8:$C$17=A309)&gt;0))&gt;0,0,1))</f>
        <v/>
      </c>
      <c r="D309">
        <f>SUM(B$2:B309)</f>
        <v/>
      </c>
      <c r="E309">
        <f>SUM(C$2:C309)</f>
        <v/>
      </c>
    </row>
    <row r="310">
      <c r="A310" s="9">
        <f>IF(ISNUMBER('Test 6 blank'!$E$4),IF('Test 6 blank'!$E$4+308&lt;='Test 6 blank'!$F$4,'Test 6 blank'!$E$4+308,""),"")</f>
        <v/>
      </c>
      <c r="B310">
        <f>IF(A310="",0,IF(SUMPRODUCT((ISNUMBER('Test 6 blank'!$B$8:$B$17)+ISNUMBER('Test 6 blank'!$C$8:$C$17)&gt;0)*(IF(ISNUMBER('Test 6 blank'!$B$8:$B$17),'Test 6 blank'!$B$8:$B$17,'Test 6 blank'!$E$4)&lt;=A310)*(IF(ISNUMBER('Test 6 blank'!$C$8:$C$17),'Test 6 blank'!$C$8:$C$17,'Test 6 blank'!$F$4)&gt;=A310))&gt;0,1,0))</f>
        <v/>
      </c>
      <c r="C310">
        <f>IF(B310=0,0,IF(SUMPRODUCT((ISNUMBER('Test 6 blank'!$B$8:$B$17)+ISNUMBER('Test 6 blank'!$C$8:$C$17)&gt;0)*(ISNUMBER('Test 6 blank'!$B$8:$B$17)*('Test 6 blank'!$B$8:$B$17=A310)+ISNUMBER('Test 6 blank'!$C$8:$C$17)*('Test 6 blank'!$C$8:$C$17=A310)&gt;0))&gt;0,0,1))</f>
        <v/>
      </c>
      <c r="D310">
        <f>SUM(B$2:B310)</f>
        <v/>
      </c>
      <c r="E310">
        <f>SUM(C$2:C310)</f>
        <v/>
      </c>
    </row>
    <row r="311">
      <c r="A311" s="9">
        <f>IF(ISNUMBER('Test 6 blank'!$E$4),IF('Test 6 blank'!$E$4+309&lt;='Test 6 blank'!$F$4,'Test 6 blank'!$E$4+309,""),"")</f>
        <v/>
      </c>
      <c r="B311">
        <f>IF(A311="",0,IF(SUMPRODUCT((ISNUMBER('Test 6 blank'!$B$8:$B$17)+ISNUMBER('Test 6 blank'!$C$8:$C$17)&gt;0)*(IF(ISNUMBER('Test 6 blank'!$B$8:$B$17),'Test 6 blank'!$B$8:$B$17,'Test 6 blank'!$E$4)&lt;=A311)*(IF(ISNUMBER('Test 6 blank'!$C$8:$C$17),'Test 6 blank'!$C$8:$C$17,'Test 6 blank'!$F$4)&gt;=A311))&gt;0,1,0))</f>
        <v/>
      </c>
      <c r="C311">
        <f>IF(B311=0,0,IF(SUMPRODUCT((ISNUMBER('Test 6 blank'!$B$8:$B$17)+ISNUMBER('Test 6 blank'!$C$8:$C$17)&gt;0)*(ISNUMBER('Test 6 blank'!$B$8:$B$17)*('Test 6 blank'!$B$8:$B$17=A311)+ISNUMBER('Test 6 blank'!$C$8:$C$17)*('Test 6 blank'!$C$8:$C$17=A311)&gt;0))&gt;0,0,1))</f>
        <v/>
      </c>
      <c r="D311">
        <f>SUM(B$2:B311)</f>
        <v/>
      </c>
      <c r="E311">
        <f>SUM(C$2:C311)</f>
        <v/>
      </c>
    </row>
    <row r="312">
      <c r="A312" s="9">
        <f>IF(ISNUMBER('Test 6 blank'!$E$4),IF('Test 6 blank'!$E$4+310&lt;='Test 6 blank'!$F$4,'Test 6 blank'!$E$4+310,""),"")</f>
        <v/>
      </c>
      <c r="B312">
        <f>IF(A312="",0,IF(SUMPRODUCT((ISNUMBER('Test 6 blank'!$B$8:$B$17)+ISNUMBER('Test 6 blank'!$C$8:$C$17)&gt;0)*(IF(ISNUMBER('Test 6 blank'!$B$8:$B$17),'Test 6 blank'!$B$8:$B$17,'Test 6 blank'!$E$4)&lt;=A312)*(IF(ISNUMBER('Test 6 blank'!$C$8:$C$17),'Test 6 blank'!$C$8:$C$17,'Test 6 blank'!$F$4)&gt;=A312))&gt;0,1,0))</f>
        <v/>
      </c>
      <c r="C312">
        <f>IF(B312=0,0,IF(SUMPRODUCT((ISNUMBER('Test 6 blank'!$B$8:$B$17)+ISNUMBER('Test 6 blank'!$C$8:$C$17)&gt;0)*(ISNUMBER('Test 6 blank'!$B$8:$B$17)*('Test 6 blank'!$B$8:$B$17=A312)+ISNUMBER('Test 6 blank'!$C$8:$C$17)*('Test 6 blank'!$C$8:$C$17=A312)&gt;0))&gt;0,0,1))</f>
        <v/>
      </c>
      <c r="D312">
        <f>SUM(B$2:B312)</f>
        <v/>
      </c>
      <c r="E312">
        <f>SUM(C$2:C312)</f>
        <v/>
      </c>
    </row>
    <row r="313">
      <c r="A313" s="9">
        <f>IF(ISNUMBER('Test 6 blank'!$E$4),IF('Test 6 blank'!$E$4+311&lt;='Test 6 blank'!$F$4,'Test 6 blank'!$E$4+311,""),"")</f>
        <v/>
      </c>
      <c r="B313">
        <f>IF(A313="",0,IF(SUMPRODUCT((ISNUMBER('Test 6 blank'!$B$8:$B$17)+ISNUMBER('Test 6 blank'!$C$8:$C$17)&gt;0)*(IF(ISNUMBER('Test 6 blank'!$B$8:$B$17),'Test 6 blank'!$B$8:$B$17,'Test 6 blank'!$E$4)&lt;=A313)*(IF(ISNUMBER('Test 6 blank'!$C$8:$C$17),'Test 6 blank'!$C$8:$C$17,'Test 6 blank'!$F$4)&gt;=A313))&gt;0,1,0))</f>
        <v/>
      </c>
      <c r="C313">
        <f>IF(B313=0,0,IF(SUMPRODUCT((ISNUMBER('Test 6 blank'!$B$8:$B$17)+ISNUMBER('Test 6 blank'!$C$8:$C$17)&gt;0)*(ISNUMBER('Test 6 blank'!$B$8:$B$17)*('Test 6 blank'!$B$8:$B$17=A313)+ISNUMBER('Test 6 blank'!$C$8:$C$17)*('Test 6 blank'!$C$8:$C$17=A313)&gt;0))&gt;0,0,1))</f>
        <v/>
      </c>
      <c r="D313">
        <f>SUM(B$2:B313)</f>
        <v/>
      </c>
      <c r="E313">
        <f>SUM(C$2:C313)</f>
        <v/>
      </c>
    </row>
    <row r="314">
      <c r="A314" s="9">
        <f>IF(ISNUMBER('Test 6 blank'!$E$4),IF('Test 6 blank'!$E$4+312&lt;='Test 6 blank'!$F$4,'Test 6 blank'!$E$4+312,""),"")</f>
        <v/>
      </c>
      <c r="B314">
        <f>IF(A314="",0,IF(SUMPRODUCT((ISNUMBER('Test 6 blank'!$B$8:$B$17)+ISNUMBER('Test 6 blank'!$C$8:$C$17)&gt;0)*(IF(ISNUMBER('Test 6 blank'!$B$8:$B$17),'Test 6 blank'!$B$8:$B$17,'Test 6 blank'!$E$4)&lt;=A314)*(IF(ISNUMBER('Test 6 blank'!$C$8:$C$17),'Test 6 blank'!$C$8:$C$17,'Test 6 blank'!$F$4)&gt;=A314))&gt;0,1,0))</f>
        <v/>
      </c>
      <c r="C314">
        <f>IF(B314=0,0,IF(SUMPRODUCT((ISNUMBER('Test 6 blank'!$B$8:$B$17)+ISNUMBER('Test 6 blank'!$C$8:$C$17)&gt;0)*(ISNUMBER('Test 6 blank'!$B$8:$B$17)*('Test 6 blank'!$B$8:$B$17=A314)+ISNUMBER('Test 6 blank'!$C$8:$C$17)*('Test 6 blank'!$C$8:$C$17=A314)&gt;0))&gt;0,0,1))</f>
        <v/>
      </c>
      <c r="D314">
        <f>SUM(B$2:B314)</f>
        <v/>
      </c>
      <c r="E314">
        <f>SUM(C$2:C314)</f>
        <v/>
      </c>
    </row>
    <row r="315">
      <c r="A315" s="9">
        <f>IF(ISNUMBER('Test 6 blank'!$E$4),IF('Test 6 blank'!$E$4+313&lt;='Test 6 blank'!$F$4,'Test 6 blank'!$E$4+313,""),"")</f>
        <v/>
      </c>
      <c r="B315">
        <f>IF(A315="",0,IF(SUMPRODUCT((ISNUMBER('Test 6 blank'!$B$8:$B$17)+ISNUMBER('Test 6 blank'!$C$8:$C$17)&gt;0)*(IF(ISNUMBER('Test 6 blank'!$B$8:$B$17),'Test 6 blank'!$B$8:$B$17,'Test 6 blank'!$E$4)&lt;=A315)*(IF(ISNUMBER('Test 6 blank'!$C$8:$C$17),'Test 6 blank'!$C$8:$C$17,'Test 6 blank'!$F$4)&gt;=A315))&gt;0,1,0))</f>
        <v/>
      </c>
      <c r="C315">
        <f>IF(B315=0,0,IF(SUMPRODUCT((ISNUMBER('Test 6 blank'!$B$8:$B$17)+ISNUMBER('Test 6 blank'!$C$8:$C$17)&gt;0)*(ISNUMBER('Test 6 blank'!$B$8:$B$17)*('Test 6 blank'!$B$8:$B$17=A315)+ISNUMBER('Test 6 blank'!$C$8:$C$17)*('Test 6 blank'!$C$8:$C$17=A315)&gt;0))&gt;0,0,1))</f>
        <v/>
      </c>
      <c r="D315">
        <f>SUM(B$2:B315)</f>
        <v/>
      </c>
      <c r="E315">
        <f>SUM(C$2:C315)</f>
        <v/>
      </c>
    </row>
    <row r="316">
      <c r="A316" s="9">
        <f>IF(ISNUMBER('Test 6 blank'!$E$4),IF('Test 6 blank'!$E$4+314&lt;='Test 6 blank'!$F$4,'Test 6 blank'!$E$4+314,""),"")</f>
        <v/>
      </c>
      <c r="B316">
        <f>IF(A316="",0,IF(SUMPRODUCT((ISNUMBER('Test 6 blank'!$B$8:$B$17)+ISNUMBER('Test 6 blank'!$C$8:$C$17)&gt;0)*(IF(ISNUMBER('Test 6 blank'!$B$8:$B$17),'Test 6 blank'!$B$8:$B$17,'Test 6 blank'!$E$4)&lt;=A316)*(IF(ISNUMBER('Test 6 blank'!$C$8:$C$17),'Test 6 blank'!$C$8:$C$17,'Test 6 blank'!$F$4)&gt;=A316))&gt;0,1,0))</f>
        <v/>
      </c>
      <c r="C316">
        <f>IF(B316=0,0,IF(SUMPRODUCT((ISNUMBER('Test 6 blank'!$B$8:$B$17)+ISNUMBER('Test 6 blank'!$C$8:$C$17)&gt;0)*(ISNUMBER('Test 6 blank'!$B$8:$B$17)*('Test 6 blank'!$B$8:$B$17=A316)+ISNUMBER('Test 6 blank'!$C$8:$C$17)*('Test 6 blank'!$C$8:$C$17=A316)&gt;0))&gt;0,0,1))</f>
        <v/>
      </c>
      <c r="D316">
        <f>SUM(B$2:B316)</f>
        <v/>
      </c>
      <c r="E316">
        <f>SUM(C$2:C316)</f>
        <v/>
      </c>
    </row>
    <row r="317">
      <c r="A317" s="9">
        <f>IF(ISNUMBER('Test 6 blank'!$E$4),IF('Test 6 blank'!$E$4+315&lt;='Test 6 blank'!$F$4,'Test 6 blank'!$E$4+315,""),"")</f>
        <v/>
      </c>
      <c r="B317">
        <f>IF(A317="",0,IF(SUMPRODUCT((ISNUMBER('Test 6 blank'!$B$8:$B$17)+ISNUMBER('Test 6 blank'!$C$8:$C$17)&gt;0)*(IF(ISNUMBER('Test 6 blank'!$B$8:$B$17),'Test 6 blank'!$B$8:$B$17,'Test 6 blank'!$E$4)&lt;=A317)*(IF(ISNUMBER('Test 6 blank'!$C$8:$C$17),'Test 6 blank'!$C$8:$C$17,'Test 6 blank'!$F$4)&gt;=A317))&gt;0,1,0))</f>
        <v/>
      </c>
      <c r="C317">
        <f>IF(B317=0,0,IF(SUMPRODUCT((ISNUMBER('Test 6 blank'!$B$8:$B$17)+ISNUMBER('Test 6 blank'!$C$8:$C$17)&gt;0)*(ISNUMBER('Test 6 blank'!$B$8:$B$17)*('Test 6 blank'!$B$8:$B$17=A317)+ISNUMBER('Test 6 blank'!$C$8:$C$17)*('Test 6 blank'!$C$8:$C$17=A317)&gt;0))&gt;0,0,1))</f>
        <v/>
      </c>
      <c r="D317">
        <f>SUM(B$2:B317)</f>
        <v/>
      </c>
      <c r="E317">
        <f>SUM(C$2:C317)</f>
        <v/>
      </c>
    </row>
    <row r="318">
      <c r="A318" s="9">
        <f>IF(ISNUMBER('Test 6 blank'!$E$4),IF('Test 6 blank'!$E$4+316&lt;='Test 6 blank'!$F$4,'Test 6 blank'!$E$4+316,""),"")</f>
        <v/>
      </c>
      <c r="B318">
        <f>IF(A318="",0,IF(SUMPRODUCT((ISNUMBER('Test 6 blank'!$B$8:$B$17)+ISNUMBER('Test 6 blank'!$C$8:$C$17)&gt;0)*(IF(ISNUMBER('Test 6 blank'!$B$8:$B$17),'Test 6 blank'!$B$8:$B$17,'Test 6 blank'!$E$4)&lt;=A318)*(IF(ISNUMBER('Test 6 blank'!$C$8:$C$17),'Test 6 blank'!$C$8:$C$17,'Test 6 blank'!$F$4)&gt;=A318))&gt;0,1,0))</f>
        <v/>
      </c>
      <c r="C318">
        <f>IF(B318=0,0,IF(SUMPRODUCT((ISNUMBER('Test 6 blank'!$B$8:$B$17)+ISNUMBER('Test 6 blank'!$C$8:$C$17)&gt;0)*(ISNUMBER('Test 6 blank'!$B$8:$B$17)*('Test 6 blank'!$B$8:$B$17=A318)+ISNUMBER('Test 6 blank'!$C$8:$C$17)*('Test 6 blank'!$C$8:$C$17=A318)&gt;0))&gt;0,0,1))</f>
        <v/>
      </c>
      <c r="D318">
        <f>SUM(B$2:B318)</f>
        <v/>
      </c>
      <c r="E318">
        <f>SUM(C$2:C318)</f>
        <v/>
      </c>
    </row>
    <row r="319">
      <c r="A319" s="9">
        <f>IF(ISNUMBER('Test 6 blank'!$E$4),IF('Test 6 blank'!$E$4+317&lt;='Test 6 blank'!$F$4,'Test 6 blank'!$E$4+317,""),"")</f>
        <v/>
      </c>
      <c r="B319">
        <f>IF(A319="",0,IF(SUMPRODUCT((ISNUMBER('Test 6 blank'!$B$8:$B$17)+ISNUMBER('Test 6 blank'!$C$8:$C$17)&gt;0)*(IF(ISNUMBER('Test 6 blank'!$B$8:$B$17),'Test 6 blank'!$B$8:$B$17,'Test 6 blank'!$E$4)&lt;=A319)*(IF(ISNUMBER('Test 6 blank'!$C$8:$C$17),'Test 6 blank'!$C$8:$C$17,'Test 6 blank'!$F$4)&gt;=A319))&gt;0,1,0))</f>
        <v/>
      </c>
      <c r="C319">
        <f>IF(B319=0,0,IF(SUMPRODUCT((ISNUMBER('Test 6 blank'!$B$8:$B$17)+ISNUMBER('Test 6 blank'!$C$8:$C$17)&gt;0)*(ISNUMBER('Test 6 blank'!$B$8:$B$17)*('Test 6 blank'!$B$8:$B$17=A319)+ISNUMBER('Test 6 blank'!$C$8:$C$17)*('Test 6 blank'!$C$8:$C$17=A319)&gt;0))&gt;0,0,1))</f>
        <v/>
      </c>
      <c r="D319">
        <f>SUM(B$2:B319)</f>
        <v/>
      </c>
      <c r="E319">
        <f>SUM(C$2:C319)</f>
        <v/>
      </c>
    </row>
    <row r="320">
      <c r="A320" s="9">
        <f>IF(ISNUMBER('Test 6 blank'!$E$4),IF('Test 6 blank'!$E$4+318&lt;='Test 6 blank'!$F$4,'Test 6 blank'!$E$4+318,""),"")</f>
        <v/>
      </c>
      <c r="B320">
        <f>IF(A320="",0,IF(SUMPRODUCT((ISNUMBER('Test 6 blank'!$B$8:$B$17)+ISNUMBER('Test 6 blank'!$C$8:$C$17)&gt;0)*(IF(ISNUMBER('Test 6 blank'!$B$8:$B$17),'Test 6 blank'!$B$8:$B$17,'Test 6 blank'!$E$4)&lt;=A320)*(IF(ISNUMBER('Test 6 blank'!$C$8:$C$17),'Test 6 blank'!$C$8:$C$17,'Test 6 blank'!$F$4)&gt;=A320))&gt;0,1,0))</f>
        <v/>
      </c>
      <c r="C320">
        <f>IF(B320=0,0,IF(SUMPRODUCT((ISNUMBER('Test 6 blank'!$B$8:$B$17)+ISNUMBER('Test 6 blank'!$C$8:$C$17)&gt;0)*(ISNUMBER('Test 6 blank'!$B$8:$B$17)*('Test 6 blank'!$B$8:$B$17=A320)+ISNUMBER('Test 6 blank'!$C$8:$C$17)*('Test 6 blank'!$C$8:$C$17=A320)&gt;0))&gt;0,0,1))</f>
        <v/>
      </c>
      <c r="D320">
        <f>SUM(B$2:B320)</f>
        <v/>
      </c>
      <c r="E320">
        <f>SUM(C$2:C320)</f>
        <v/>
      </c>
    </row>
    <row r="321">
      <c r="A321" s="9">
        <f>IF(ISNUMBER('Test 6 blank'!$E$4),IF('Test 6 blank'!$E$4+319&lt;='Test 6 blank'!$F$4,'Test 6 blank'!$E$4+319,""),"")</f>
        <v/>
      </c>
      <c r="B321">
        <f>IF(A321="",0,IF(SUMPRODUCT((ISNUMBER('Test 6 blank'!$B$8:$B$17)+ISNUMBER('Test 6 blank'!$C$8:$C$17)&gt;0)*(IF(ISNUMBER('Test 6 blank'!$B$8:$B$17),'Test 6 blank'!$B$8:$B$17,'Test 6 blank'!$E$4)&lt;=A321)*(IF(ISNUMBER('Test 6 blank'!$C$8:$C$17),'Test 6 blank'!$C$8:$C$17,'Test 6 blank'!$F$4)&gt;=A321))&gt;0,1,0))</f>
        <v/>
      </c>
      <c r="C321">
        <f>IF(B321=0,0,IF(SUMPRODUCT((ISNUMBER('Test 6 blank'!$B$8:$B$17)+ISNUMBER('Test 6 blank'!$C$8:$C$17)&gt;0)*(ISNUMBER('Test 6 blank'!$B$8:$B$17)*('Test 6 blank'!$B$8:$B$17=A321)+ISNUMBER('Test 6 blank'!$C$8:$C$17)*('Test 6 blank'!$C$8:$C$17=A321)&gt;0))&gt;0,0,1))</f>
        <v/>
      </c>
      <c r="D321">
        <f>SUM(B$2:B321)</f>
        <v/>
      </c>
      <c r="E321">
        <f>SUM(C$2:C321)</f>
        <v/>
      </c>
    </row>
    <row r="322">
      <c r="A322" s="9">
        <f>IF(ISNUMBER('Test 6 blank'!$E$4),IF('Test 6 blank'!$E$4+320&lt;='Test 6 blank'!$F$4,'Test 6 blank'!$E$4+320,""),"")</f>
        <v/>
      </c>
      <c r="B322">
        <f>IF(A322="",0,IF(SUMPRODUCT((ISNUMBER('Test 6 blank'!$B$8:$B$17)+ISNUMBER('Test 6 blank'!$C$8:$C$17)&gt;0)*(IF(ISNUMBER('Test 6 blank'!$B$8:$B$17),'Test 6 blank'!$B$8:$B$17,'Test 6 blank'!$E$4)&lt;=A322)*(IF(ISNUMBER('Test 6 blank'!$C$8:$C$17),'Test 6 blank'!$C$8:$C$17,'Test 6 blank'!$F$4)&gt;=A322))&gt;0,1,0))</f>
        <v/>
      </c>
      <c r="C322">
        <f>IF(B322=0,0,IF(SUMPRODUCT((ISNUMBER('Test 6 blank'!$B$8:$B$17)+ISNUMBER('Test 6 blank'!$C$8:$C$17)&gt;0)*(ISNUMBER('Test 6 blank'!$B$8:$B$17)*('Test 6 blank'!$B$8:$B$17=A322)+ISNUMBER('Test 6 blank'!$C$8:$C$17)*('Test 6 blank'!$C$8:$C$17=A322)&gt;0))&gt;0,0,1))</f>
        <v/>
      </c>
      <c r="D322">
        <f>SUM(B$2:B322)</f>
        <v/>
      </c>
      <c r="E322">
        <f>SUM(C$2:C322)</f>
        <v/>
      </c>
    </row>
    <row r="323">
      <c r="A323" s="9">
        <f>IF(ISNUMBER('Test 6 blank'!$E$4),IF('Test 6 blank'!$E$4+321&lt;='Test 6 blank'!$F$4,'Test 6 blank'!$E$4+321,""),"")</f>
        <v/>
      </c>
      <c r="B323">
        <f>IF(A323="",0,IF(SUMPRODUCT((ISNUMBER('Test 6 blank'!$B$8:$B$17)+ISNUMBER('Test 6 blank'!$C$8:$C$17)&gt;0)*(IF(ISNUMBER('Test 6 blank'!$B$8:$B$17),'Test 6 blank'!$B$8:$B$17,'Test 6 blank'!$E$4)&lt;=A323)*(IF(ISNUMBER('Test 6 blank'!$C$8:$C$17),'Test 6 blank'!$C$8:$C$17,'Test 6 blank'!$F$4)&gt;=A323))&gt;0,1,0))</f>
        <v/>
      </c>
      <c r="C323">
        <f>IF(B323=0,0,IF(SUMPRODUCT((ISNUMBER('Test 6 blank'!$B$8:$B$17)+ISNUMBER('Test 6 blank'!$C$8:$C$17)&gt;0)*(ISNUMBER('Test 6 blank'!$B$8:$B$17)*('Test 6 blank'!$B$8:$B$17=A323)+ISNUMBER('Test 6 blank'!$C$8:$C$17)*('Test 6 blank'!$C$8:$C$17=A323)&gt;0))&gt;0,0,1))</f>
        <v/>
      </c>
      <c r="D323">
        <f>SUM(B$2:B323)</f>
        <v/>
      </c>
      <c r="E323">
        <f>SUM(C$2:C323)</f>
        <v/>
      </c>
    </row>
    <row r="324">
      <c r="A324" s="9">
        <f>IF(ISNUMBER('Test 6 blank'!$E$4),IF('Test 6 blank'!$E$4+322&lt;='Test 6 blank'!$F$4,'Test 6 blank'!$E$4+322,""),"")</f>
        <v/>
      </c>
      <c r="B324">
        <f>IF(A324="",0,IF(SUMPRODUCT((ISNUMBER('Test 6 blank'!$B$8:$B$17)+ISNUMBER('Test 6 blank'!$C$8:$C$17)&gt;0)*(IF(ISNUMBER('Test 6 blank'!$B$8:$B$17),'Test 6 blank'!$B$8:$B$17,'Test 6 blank'!$E$4)&lt;=A324)*(IF(ISNUMBER('Test 6 blank'!$C$8:$C$17),'Test 6 blank'!$C$8:$C$17,'Test 6 blank'!$F$4)&gt;=A324))&gt;0,1,0))</f>
        <v/>
      </c>
      <c r="C324">
        <f>IF(B324=0,0,IF(SUMPRODUCT((ISNUMBER('Test 6 blank'!$B$8:$B$17)+ISNUMBER('Test 6 blank'!$C$8:$C$17)&gt;0)*(ISNUMBER('Test 6 blank'!$B$8:$B$17)*('Test 6 blank'!$B$8:$B$17=A324)+ISNUMBER('Test 6 blank'!$C$8:$C$17)*('Test 6 blank'!$C$8:$C$17=A324)&gt;0))&gt;0,0,1))</f>
        <v/>
      </c>
      <c r="D324">
        <f>SUM(B$2:B324)</f>
        <v/>
      </c>
      <c r="E324">
        <f>SUM(C$2:C324)</f>
        <v/>
      </c>
    </row>
    <row r="325">
      <c r="A325" s="9">
        <f>IF(ISNUMBER('Test 6 blank'!$E$4),IF('Test 6 blank'!$E$4+323&lt;='Test 6 blank'!$F$4,'Test 6 blank'!$E$4+323,""),"")</f>
        <v/>
      </c>
      <c r="B325">
        <f>IF(A325="",0,IF(SUMPRODUCT((ISNUMBER('Test 6 blank'!$B$8:$B$17)+ISNUMBER('Test 6 blank'!$C$8:$C$17)&gt;0)*(IF(ISNUMBER('Test 6 blank'!$B$8:$B$17),'Test 6 blank'!$B$8:$B$17,'Test 6 blank'!$E$4)&lt;=A325)*(IF(ISNUMBER('Test 6 blank'!$C$8:$C$17),'Test 6 blank'!$C$8:$C$17,'Test 6 blank'!$F$4)&gt;=A325))&gt;0,1,0))</f>
        <v/>
      </c>
      <c r="C325">
        <f>IF(B325=0,0,IF(SUMPRODUCT((ISNUMBER('Test 6 blank'!$B$8:$B$17)+ISNUMBER('Test 6 blank'!$C$8:$C$17)&gt;0)*(ISNUMBER('Test 6 blank'!$B$8:$B$17)*('Test 6 blank'!$B$8:$B$17=A325)+ISNUMBER('Test 6 blank'!$C$8:$C$17)*('Test 6 blank'!$C$8:$C$17=A325)&gt;0))&gt;0,0,1))</f>
        <v/>
      </c>
      <c r="D325">
        <f>SUM(B$2:B325)</f>
        <v/>
      </c>
      <c r="E325">
        <f>SUM(C$2:C325)</f>
        <v/>
      </c>
    </row>
    <row r="326">
      <c r="A326" s="9">
        <f>IF(ISNUMBER('Test 6 blank'!$E$4),IF('Test 6 blank'!$E$4+324&lt;='Test 6 blank'!$F$4,'Test 6 blank'!$E$4+324,""),"")</f>
        <v/>
      </c>
      <c r="B326">
        <f>IF(A326="",0,IF(SUMPRODUCT((ISNUMBER('Test 6 blank'!$B$8:$B$17)+ISNUMBER('Test 6 blank'!$C$8:$C$17)&gt;0)*(IF(ISNUMBER('Test 6 blank'!$B$8:$B$17),'Test 6 blank'!$B$8:$B$17,'Test 6 blank'!$E$4)&lt;=A326)*(IF(ISNUMBER('Test 6 blank'!$C$8:$C$17),'Test 6 blank'!$C$8:$C$17,'Test 6 blank'!$F$4)&gt;=A326))&gt;0,1,0))</f>
        <v/>
      </c>
      <c r="C326">
        <f>IF(B326=0,0,IF(SUMPRODUCT((ISNUMBER('Test 6 blank'!$B$8:$B$17)+ISNUMBER('Test 6 blank'!$C$8:$C$17)&gt;0)*(ISNUMBER('Test 6 blank'!$B$8:$B$17)*('Test 6 blank'!$B$8:$B$17=A326)+ISNUMBER('Test 6 blank'!$C$8:$C$17)*('Test 6 blank'!$C$8:$C$17=A326)&gt;0))&gt;0,0,1))</f>
        <v/>
      </c>
      <c r="D326">
        <f>SUM(B$2:B326)</f>
        <v/>
      </c>
      <c r="E326">
        <f>SUM(C$2:C326)</f>
        <v/>
      </c>
    </row>
    <row r="327">
      <c r="A327" s="9">
        <f>IF(ISNUMBER('Test 6 blank'!$E$4),IF('Test 6 blank'!$E$4+325&lt;='Test 6 blank'!$F$4,'Test 6 blank'!$E$4+325,""),"")</f>
        <v/>
      </c>
      <c r="B327">
        <f>IF(A327="",0,IF(SUMPRODUCT((ISNUMBER('Test 6 blank'!$B$8:$B$17)+ISNUMBER('Test 6 blank'!$C$8:$C$17)&gt;0)*(IF(ISNUMBER('Test 6 blank'!$B$8:$B$17),'Test 6 blank'!$B$8:$B$17,'Test 6 blank'!$E$4)&lt;=A327)*(IF(ISNUMBER('Test 6 blank'!$C$8:$C$17),'Test 6 blank'!$C$8:$C$17,'Test 6 blank'!$F$4)&gt;=A327))&gt;0,1,0))</f>
        <v/>
      </c>
      <c r="C327">
        <f>IF(B327=0,0,IF(SUMPRODUCT((ISNUMBER('Test 6 blank'!$B$8:$B$17)+ISNUMBER('Test 6 blank'!$C$8:$C$17)&gt;0)*(ISNUMBER('Test 6 blank'!$B$8:$B$17)*('Test 6 blank'!$B$8:$B$17=A327)+ISNUMBER('Test 6 blank'!$C$8:$C$17)*('Test 6 blank'!$C$8:$C$17=A327)&gt;0))&gt;0,0,1))</f>
        <v/>
      </c>
      <c r="D327">
        <f>SUM(B$2:B327)</f>
        <v/>
      </c>
      <c r="E327">
        <f>SUM(C$2:C327)</f>
        <v/>
      </c>
    </row>
    <row r="328">
      <c r="A328" s="9">
        <f>IF(ISNUMBER('Test 6 blank'!$E$4),IF('Test 6 blank'!$E$4+326&lt;='Test 6 blank'!$F$4,'Test 6 blank'!$E$4+326,""),"")</f>
        <v/>
      </c>
      <c r="B328">
        <f>IF(A328="",0,IF(SUMPRODUCT((ISNUMBER('Test 6 blank'!$B$8:$B$17)+ISNUMBER('Test 6 blank'!$C$8:$C$17)&gt;0)*(IF(ISNUMBER('Test 6 blank'!$B$8:$B$17),'Test 6 blank'!$B$8:$B$17,'Test 6 blank'!$E$4)&lt;=A328)*(IF(ISNUMBER('Test 6 blank'!$C$8:$C$17),'Test 6 blank'!$C$8:$C$17,'Test 6 blank'!$F$4)&gt;=A328))&gt;0,1,0))</f>
        <v/>
      </c>
      <c r="C328">
        <f>IF(B328=0,0,IF(SUMPRODUCT((ISNUMBER('Test 6 blank'!$B$8:$B$17)+ISNUMBER('Test 6 blank'!$C$8:$C$17)&gt;0)*(ISNUMBER('Test 6 blank'!$B$8:$B$17)*('Test 6 blank'!$B$8:$B$17=A328)+ISNUMBER('Test 6 blank'!$C$8:$C$17)*('Test 6 blank'!$C$8:$C$17=A328)&gt;0))&gt;0,0,1))</f>
        <v/>
      </c>
      <c r="D328">
        <f>SUM(B$2:B328)</f>
        <v/>
      </c>
      <c r="E328">
        <f>SUM(C$2:C328)</f>
        <v/>
      </c>
    </row>
    <row r="329">
      <c r="A329" s="9">
        <f>IF(ISNUMBER('Test 6 blank'!$E$4),IF('Test 6 blank'!$E$4+327&lt;='Test 6 blank'!$F$4,'Test 6 blank'!$E$4+327,""),"")</f>
        <v/>
      </c>
      <c r="B329">
        <f>IF(A329="",0,IF(SUMPRODUCT((ISNUMBER('Test 6 blank'!$B$8:$B$17)+ISNUMBER('Test 6 blank'!$C$8:$C$17)&gt;0)*(IF(ISNUMBER('Test 6 blank'!$B$8:$B$17),'Test 6 blank'!$B$8:$B$17,'Test 6 blank'!$E$4)&lt;=A329)*(IF(ISNUMBER('Test 6 blank'!$C$8:$C$17),'Test 6 blank'!$C$8:$C$17,'Test 6 blank'!$F$4)&gt;=A329))&gt;0,1,0))</f>
        <v/>
      </c>
      <c r="C329">
        <f>IF(B329=0,0,IF(SUMPRODUCT((ISNUMBER('Test 6 blank'!$B$8:$B$17)+ISNUMBER('Test 6 blank'!$C$8:$C$17)&gt;0)*(ISNUMBER('Test 6 blank'!$B$8:$B$17)*('Test 6 blank'!$B$8:$B$17=A329)+ISNUMBER('Test 6 blank'!$C$8:$C$17)*('Test 6 blank'!$C$8:$C$17=A329)&gt;0))&gt;0,0,1))</f>
        <v/>
      </c>
      <c r="D329">
        <f>SUM(B$2:B329)</f>
        <v/>
      </c>
      <c r="E329">
        <f>SUM(C$2:C329)</f>
        <v/>
      </c>
    </row>
    <row r="330">
      <c r="A330" s="9">
        <f>IF(ISNUMBER('Test 6 blank'!$E$4),IF('Test 6 blank'!$E$4+328&lt;='Test 6 blank'!$F$4,'Test 6 blank'!$E$4+328,""),"")</f>
        <v/>
      </c>
      <c r="B330">
        <f>IF(A330="",0,IF(SUMPRODUCT((ISNUMBER('Test 6 blank'!$B$8:$B$17)+ISNUMBER('Test 6 blank'!$C$8:$C$17)&gt;0)*(IF(ISNUMBER('Test 6 blank'!$B$8:$B$17),'Test 6 blank'!$B$8:$B$17,'Test 6 blank'!$E$4)&lt;=A330)*(IF(ISNUMBER('Test 6 blank'!$C$8:$C$17),'Test 6 blank'!$C$8:$C$17,'Test 6 blank'!$F$4)&gt;=A330))&gt;0,1,0))</f>
        <v/>
      </c>
      <c r="C330">
        <f>IF(B330=0,0,IF(SUMPRODUCT((ISNUMBER('Test 6 blank'!$B$8:$B$17)+ISNUMBER('Test 6 blank'!$C$8:$C$17)&gt;0)*(ISNUMBER('Test 6 blank'!$B$8:$B$17)*('Test 6 blank'!$B$8:$B$17=A330)+ISNUMBER('Test 6 blank'!$C$8:$C$17)*('Test 6 blank'!$C$8:$C$17=A330)&gt;0))&gt;0,0,1))</f>
        <v/>
      </c>
      <c r="D330">
        <f>SUM(B$2:B330)</f>
        <v/>
      </c>
      <c r="E330">
        <f>SUM(C$2:C330)</f>
        <v/>
      </c>
    </row>
    <row r="331">
      <c r="A331" s="9">
        <f>IF(ISNUMBER('Test 6 blank'!$E$4),IF('Test 6 blank'!$E$4+329&lt;='Test 6 blank'!$F$4,'Test 6 blank'!$E$4+329,""),"")</f>
        <v/>
      </c>
      <c r="B331">
        <f>IF(A331="",0,IF(SUMPRODUCT((ISNUMBER('Test 6 blank'!$B$8:$B$17)+ISNUMBER('Test 6 blank'!$C$8:$C$17)&gt;0)*(IF(ISNUMBER('Test 6 blank'!$B$8:$B$17),'Test 6 blank'!$B$8:$B$17,'Test 6 blank'!$E$4)&lt;=A331)*(IF(ISNUMBER('Test 6 blank'!$C$8:$C$17),'Test 6 blank'!$C$8:$C$17,'Test 6 blank'!$F$4)&gt;=A331))&gt;0,1,0))</f>
        <v/>
      </c>
      <c r="C331">
        <f>IF(B331=0,0,IF(SUMPRODUCT((ISNUMBER('Test 6 blank'!$B$8:$B$17)+ISNUMBER('Test 6 blank'!$C$8:$C$17)&gt;0)*(ISNUMBER('Test 6 blank'!$B$8:$B$17)*('Test 6 blank'!$B$8:$B$17=A331)+ISNUMBER('Test 6 blank'!$C$8:$C$17)*('Test 6 blank'!$C$8:$C$17=A331)&gt;0))&gt;0,0,1))</f>
        <v/>
      </c>
      <c r="D331">
        <f>SUM(B$2:B331)</f>
        <v/>
      </c>
      <c r="E331">
        <f>SUM(C$2:C331)</f>
        <v/>
      </c>
    </row>
    <row r="332">
      <c r="A332" s="9">
        <f>IF(ISNUMBER('Test 6 blank'!$E$4),IF('Test 6 blank'!$E$4+330&lt;='Test 6 blank'!$F$4,'Test 6 blank'!$E$4+330,""),"")</f>
        <v/>
      </c>
      <c r="B332">
        <f>IF(A332="",0,IF(SUMPRODUCT((ISNUMBER('Test 6 blank'!$B$8:$B$17)+ISNUMBER('Test 6 blank'!$C$8:$C$17)&gt;0)*(IF(ISNUMBER('Test 6 blank'!$B$8:$B$17),'Test 6 blank'!$B$8:$B$17,'Test 6 blank'!$E$4)&lt;=A332)*(IF(ISNUMBER('Test 6 blank'!$C$8:$C$17),'Test 6 blank'!$C$8:$C$17,'Test 6 blank'!$F$4)&gt;=A332))&gt;0,1,0))</f>
        <v/>
      </c>
      <c r="C332">
        <f>IF(B332=0,0,IF(SUMPRODUCT((ISNUMBER('Test 6 blank'!$B$8:$B$17)+ISNUMBER('Test 6 blank'!$C$8:$C$17)&gt;0)*(ISNUMBER('Test 6 blank'!$B$8:$B$17)*('Test 6 blank'!$B$8:$B$17=A332)+ISNUMBER('Test 6 blank'!$C$8:$C$17)*('Test 6 blank'!$C$8:$C$17=A332)&gt;0))&gt;0,0,1))</f>
        <v/>
      </c>
      <c r="D332">
        <f>SUM(B$2:B332)</f>
        <v/>
      </c>
      <c r="E332">
        <f>SUM(C$2:C332)</f>
        <v/>
      </c>
    </row>
    <row r="333">
      <c r="A333" s="9">
        <f>IF(ISNUMBER('Test 6 blank'!$E$4),IF('Test 6 blank'!$E$4+331&lt;='Test 6 blank'!$F$4,'Test 6 blank'!$E$4+331,""),"")</f>
        <v/>
      </c>
      <c r="B333">
        <f>IF(A333="",0,IF(SUMPRODUCT((ISNUMBER('Test 6 blank'!$B$8:$B$17)+ISNUMBER('Test 6 blank'!$C$8:$C$17)&gt;0)*(IF(ISNUMBER('Test 6 blank'!$B$8:$B$17),'Test 6 blank'!$B$8:$B$17,'Test 6 blank'!$E$4)&lt;=A333)*(IF(ISNUMBER('Test 6 blank'!$C$8:$C$17),'Test 6 blank'!$C$8:$C$17,'Test 6 blank'!$F$4)&gt;=A333))&gt;0,1,0))</f>
        <v/>
      </c>
      <c r="C333">
        <f>IF(B333=0,0,IF(SUMPRODUCT((ISNUMBER('Test 6 blank'!$B$8:$B$17)+ISNUMBER('Test 6 blank'!$C$8:$C$17)&gt;0)*(ISNUMBER('Test 6 blank'!$B$8:$B$17)*('Test 6 blank'!$B$8:$B$17=A333)+ISNUMBER('Test 6 blank'!$C$8:$C$17)*('Test 6 blank'!$C$8:$C$17=A333)&gt;0))&gt;0,0,1))</f>
        <v/>
      </c>
      <c r="D333">
        <f>SUM(B$2:B333)</f>
        <v/>
      </c>
      <c r="E333">
        <f>SUM(C$2:C333)</f>
        <v/>
      </c>
    </row>
    <row r="334">
      <c r="A334" s="9">
        <f>IF(ISNUMBER('Test 6 blank'!$E$4),IF('Test 6 blank'!$E$4+332&lt;='Test 6 blank'!$F$4,'Test 6 blank'!$E$4+332,""),"")</f>
        <v/>
      </c>
      <c r="B334">
        <f>IF(A334="",0,IF(SUMPRODUCT((ISNUMBER('Test 6 blank'!$B$8:$B$17)+ISNUMBER('Test 6 blank'!$C$8:$C$17)&gt;0)*(IF(ISNUMBER('Test 6 blank'!$B$8:$B$17),'Test 6 blank'!$B$8:$B$17,'Test 6 blank'!$E$4)&lt;=A334)*(IF(ISNUMBER('Test 6 blank'!$C$8:$C$17),'Test 6 blank'!$C$8:$C$17,'Test 6 blank'!$F$4)&gt;=A334))&gt;0,1,0))</f>
        <v/>
      </c>
      <c r="C334">
        <f>IF(B334=0,0,IF(SUMPRODUCT((ISNUMBER('Test 6 blank'!$B$8:$B$17)+ISNUMBER('Test 6 blank'!$C$8:$C$17)&gt;0)*(ISNUMBER('Test 6 blank'!$B$8:$B$17)*('Test 6 blank'!$B$8:$B$17=A334)+ISNUMBER('Test 6 blank'!$C$8:$C$17)*('Test 6 blank'!$C$8:$C$17=A334)&gt;0))&gt;0,0,1))</f>
        <v/>
      </c>
      <c r="D334">
        <f>SUM(B$2:B334)</f>
        <v/>
      </c>
      <c r="E334">
        <f>SUM(C$2:C334)</f>
        <v/>
      </c>
    </row>
    <row r="335">
      <c r="A335" s="9">
        <f>IF(ISNUMBER('Test 6 blank'!$E$4),IF('Test 6 blank'!$E$4+333&lt;='Test 6 blank'!$F$4,'Test 6 blank'!$E$4+333,""),"")</f>
        <v/>
      </c>
      <c r="B335">
        <f>IF(A335="",0,IF(SUMPRODUCT((ISNUMBER('Test 6 blank'!$B$8:$B$17)+ISNUMBER('Test 6 blank'!$C$8:$C$17)&gt;0)*(IF(ISNUMBER('Test 6 blank'!$B$8:$B$17),'Test 6 blank'!$B$8:$B$17,'Test 6 blank'!$E$4)&lt;=A335)*(IF(ISNUMBER('Test 6 blank'!$C$8:$C$17),'Test 6 blank'!$C$8:$C$17,'Test 6 blank'!$F$4)&gt;=A335))&gt;0,1,0))</f>
        <v/>
      </c>
      <c r="C335">
        <f>IF(B335=0,0,IF(SUMPRODUCT((ISNUMBER('Test 6 blank'!$B$8:$B$17)+ISNUMBER('Test 6 blank'!$C$8:$C$17)&gt;0)*(ISNUMBER('Test 6 blank'!$B$8:$B$17)*('Test 6 blank'!$B$8:$B$17=A335)+ISNUMBER('Test 6 blank'!$C$8:$C$17)*('Test 6 blank'!$C$8:$C$17=A335)&gt;0))&gt;0,0,1))</f>
        <v/>
      </c>
      <c r="D335">
        <f>SUM(B$2:B335)</f>
        <v/>
      </c>
      <c r="E335">
        <f>SUM(C$2:C335)</f>
        <v/>
      </c>
    </row>
    <row r="336">
      <c r="A336" s="9">
        <f>IF(ISNUMBER('Test 6 blank'!$E$4),IF('Test 6 blank'!$E$4+334&lt;='Test 6 blank'!$F$4,'Test 6 blank'!$E$4+334,""),"")</f>
        <v/>
      </c>
      <c r="B336">
        <f>IF(A336="",0,IF(SUMPRODUCT((ISNUMBER('Test 6 blank'!$B$8:$B$17)+ISNUMBER('Test 6 blank'!$C$8:$C$17)&gt;0)*(IF(ISNUMBER('Test 6 blank'!$B$8:$B$17),'Test 6 blank'!$B$8:$B$17,'Test 6 blank'!$E$4)&lt;=A336)*(IF(ISNUMBER('Test 6 blank'!$C$8:$C$17),'Test 6 blank'!$C$8:$C$17,'Test 6 blank'!$F$4)&gt;=A336))&gt;0,1,0))</f>
        <v/>
      </c>
      <c r="C336">
        <f>IF(B336=0,0,IF(SUMPRODUCT((ISNUMBER('Test 6 blank'!$B$8:$B$17)+ISNUMBER('Test 6 blank'!$C$8:$C$17)&gt;0)*(ISNUMBER('Test 6 blank'!$B$8:$B$17)*('Test 6 blank'!$B$8:$B$17=A336)+ISNUMBER('Test 6 blank'!$C$8:$C$17)*('Test 6 blank'!$C$8:$C$17=A336)&gt;0))&gt;0,0,1))</f>
        <v/>
      </c>
      <c r="D336">
        <f>SUM(B$2:B336)</f>
        <v/>
      </c>
      <c r="E336">
        <f>SUM(C$2:C336)</f>
        <v/>
      </c>
    </row>
    <row r="337">
      <c r="A337" s="9">
        <f>IF(ISNUMBER('Test 6 blank'!$E$4),IF('Test 6 blank'!$E$4+335&lt;='Test 6 blank'!$F$4,'Test 6 blank'!$E$4+335,""),"")</f>
        <v/>
      </c>
      <c r="B337">
        <f>IF(A337="",0,IF(SUMPRODUCT((ISNUMBER('Test 6 blank'!$B$8:$B$17)+ISNUMBER('Test 6 blank'!$C$8:$C$17)&gt;0)*(IF(ISNUMBER('Test 6 blank'!$B$8:$B$17),'Test 6 blank'!$B$8:$B$17,'Test 6 blank'!$E$4)&lt;=A337)*(IF(ISNUMBER('Test 6 blank'!$C$8:$C$17),'Test 6 blank'!$C$8:$C$17,'Test 6 blank'!$F$4)&gt;=A337))&gt;0,1,0))</f>
        <v/>
      </c>
      <c r="C337">
        <f>IF(B337=0,0,IF(SUMPRODUCT((ISNUMBER('Test 6 blank'!$B$8:$B$17)+ISNUMBER('Test 6 blank'!$C$8:$C$17)&gt;0)*(ISNUMBER('Test 6 blank'!$B$8:$B$17)*('Test 6 blank'!$B$8:$B$17=A337)+ISNUMBER('Test 6 blank'!$C$8:$C$17)*('Test 6 blank'!$C$8:$C$17=A337)&gt;0))&gt;0,0,1))</f>
        <v/>
      </c>
      <c r="D337">
        <f>SUM(B$2:B337)</f>
        <v/>
      </c>
      <c r="E337">
        <f>SUM(C$2:C337)</f>
        <v/>
      </c>
    </row>
    <row r="338">
      <c r="A338" s="9">
        <f>IF(ISNUMBER('Test 6 blank'!$E$4),IF('Test 6 blank'!$E$4+336&lt;='Test 6 blank'!$F$4,'Test 6 blank'!$E$4+336,""),"")</f>
        <v/>
      </c>
      <c r="B338">
        <f>IF(A338="",0,IF(SUMPRODUCT((ISNUMBER('Test 6 blank'!$B$8:$B$17)+ISNUMBER('Test 6 blank'!$C$8:$C$17)&gt;0)*(IF(ISNUMBER('Test 6 blank'!$B$8:$B$17),'Test 6 blank'!$B$8:$B$17,'Test 6 blank'!$E$4)&lt;=A338)*(IF(ISNUMBER('Test 6 blank'!$C$8:$C$17),'Test 6 blank'!$C$8:$C$17,'Test 6 blank'!$F$4)&gt;=A338))&gt;0,1,0))</f>
        <v/>
      </c>
      <c r="C338">
        <f>IF(B338=0,0,IF(SUMPRODUCT((ISNUMBER('Test 6 blank'!$B$8:$B$17)+ISNUMBER('Test 6 blank'!$C$8:$C$17)&gt;0)*(ISNUMBER('Test 6 blank'!$B$8:$B$17)*('Test 6 blank'!$B$8:$B$17=A338)+ISNUMBER('Test 6 blank'!$C$8:$C$17)*('Test 6 blank'!$C$8:$C$17=A338)&gt;0))&gt;0,0,1))</f>
        <v/>
      </c>
      <c r="D338">
        <f>SUM(B$2:B338)</f>
        <v/>
      </c>
      <c r="E338">
        <f>SUM(C$2:C338)</f>
        <v/>
      </c>
    </row>
    <row r="339">
      <c r="A339" s="9">
        <f>IF(ISNUMBER('Test 6 blank'!$E$4),IF('Test 6 blank'!$E$4+337&lt;='Test 6 blank'!$F$4,'Test 6 blank'!$E$4+337,""),"")</f>
        <v/>
      </c>
      <c r="B339">
        <f>IF(A339="",0,IF(SUMPRODUCT((ISNUMBER('Test 6 blank'!$B$8:$B$17)+ISNUMBER('Test 6 blank'!$C$8:$C$17)&gt;0)*(IF(ISNUMBER('Test 6 blank'!$B$8:$B$17),'Test 6 blank'!$B$8:$B$17,'Test 6 blank'!$E$4)&lt;=A339)*(IF(ISNUMBER('Test 6 blank'!$C$8:$C$17),'Test 6 blank'!$C$8:$C$17,'Test 6 blank'!$F$4)&gt;=A339))&gt;0,1,0))</f>
        <v/>
      </c>
      <c r="C339">
        <f>IF(B339=0,0,IF(SUMPRODUCT((ISNUMBER('Test 6 blank'!$B$8:$B$17)+ISNUMBER('Test 6 blank'!$C$8:$C$17)&gt;0)*(ISNUMBER('Test 6 blank'!$B$8:$B$17)*('Test 6 blank'!$B$8:$B$17=A339)+ISNUMBER('Test 6 blank'!$C$8:$C$17)*('Test 6 blank'!$C$8:$C$17=A339)&gt;0))&gt;0,0,1))</f>
        <v/>
      </c>
      <c r="D339">
        <f>SUM(B$2:B339)</f>
        <v/>
      </c>
      <c r="E339">
        <f>SUM(C$2:C339)</f>
        <v/>
      </c>
    </row>
    <row r="340">
      <c r="A340" s="9">
        <f>IF(ISNUMBER('Test 6 blank'!$E$4),IF('Test 6 blank'!$E$4+338&lt;='Test 6 blank'!$F$4,'Test 6 blank'!$E$4+338,""),"")</f>
        <v/>
      </c>
      <c r="B340">
        <f>IF(A340="",0,IF(SUMPRODUCT((ISNUMBER('Test 6 blank'!$B$8:$B$17)+ISNUMBER('Test 6 blank'!$C$8:$C$17)&gt;0)*(IF(ISNUMBER('Test 6 blank'!$B$8:$B$17),'Test 6 blank'!$B$8:$B$17,'Test 6 blank'!$E$4)&lt;=A340)*(IF(ISNUMBER('Test 6 blank'!$C$8:$C$17),'Test 6 blank'!$C$8:$C$17,'Test 6 blank'!$F$4)&gt;=A340))&gt;0,1,0))</f>
        <v/>
      </c>
      <c r="C340">
        <f>IF(B340=0,0,IF(SUMPRODUCT((ISNUMBER('Test 6 blank'!$B$8:$B$17)+ISNUMBER('Test 6 blank'!$C$8:$C$17)&gt;0)*(ISNUMBER('Test 6 blank'!$B$8:$B$17)*('Test 6 blank'!$B$8:$B$17=A340)+ISNUMBER('Test 6 blank'!$C$8:$C$17)*('Test 6 blank'!$C$8:$C$17=A340)&gt;0))&gt;0,0,1))</f>
        <v/>
      </c>
      <c r="D340">
        <f>SUM(B$2:B340)</f>
        <v/>
      </c>
      <c r="E340">
        <f>SUM(C$2:C340)</f>
        <v/>
      </c>
    </row>
    <row r="341">
      <c r="A341" s="9">
        <f>IF(ISNUMBER('Test 6 blank'!$E$4),IF('Test 6 blank'!$E$4+339&lt;='Test 6 blank'!$F$4,'Test 6 blank'!$E$4+339,""),"")</f>
        <v/>
      </c>
      <c r="B341">
        <f>IF(A341="",0,IF(SUMPRODUCT((ISNUMBER('Test 6 blank'!$B$8:$B$17)+ISNUMBER('Test 6 blank'!$C$8:$C$17)&gt;0)*(IF(ISNUMBER('Test 6 blank'!$B$8:$B$17),'Test 6 blank'!$B$8:$B$17,'Test 6 blank'!$E$4)&lt;=A341)*(IF(ISNUMBER('Test 6 blank'!$C$8:$C$17),'Test 6 blank'!$C$8:$C$17,'Test 6 blank'!$F$4)&gt;=A341))&gt;0,1,0))</f>
        <v/>
      </c>
      <c r="C341">
        <f>IF(B341=0,0,IF(SUMPRODUCT((ISNUMBER('Test 6 blank'!$B$8:$B$17)+ISNUMBER('Test 6 blank'!$C$8:$C$17)&gt;0)*(ISNUMBER('Test 6 blank'!$B$8:$B$17)*('Test 6 blank'!$B$8:$B$17=A341)+ISNUMBER('Test 6 blank'!$C$8:$C$17)*('Test 6 blank'!$C$8:$C$17=A341)&gt;0))&gt;0,0,1))</f>
        <v/>
      </c>
      <c r="D341">
        <f>SUM(B$2:B341)</f>
        <v/>
      </c>
      <c r="E341">
        <f>SUM(C$2:C341)</f>
        <v/>
      </c>
    </row>
    <row r="342">
      <c r="A342" s="9">
        <f>IF(ISNUMBER('Test 6 blank'!$E$4),IF('Test 6 blank'!$E$4+340&lt;='Test 6 blank'!$F$4,'Test 6 blank'!$E$4+340,""),"")</f>
        <v/>
      </c>
      <c r="B342">
        <f>IF(A342="",0,IF(SUMPRODUCT((ISNUMBER('Test 6 blank'!$B$8:$B$17)+ISNUMBER('Test 6 blank'!$C$8:$C$17)&gt;0)*(IF(ISNUMBER('Test 6 blank'!$B$8:$B$17),'Test 6 blank'!$B$8:$B$17,'Test 6 blank'!$E$4)&lt;=A342)*(IF(ISNUMBER('Test 6 blank'!$C$8:$C$17),'Test 6 blank'!$C$8:$C$17,'Test 6 blank'!$F$4)&gt;=A342))&gt;0,1,0))</f>
        <v/>
      </c>
      <c r="C342">
        <f>IF(B342=0,0,IF(SUMPRODUCT((ISNUMBER('Test 6 blank'!$B$8:$B$17)+ISNUMBER('Test 6 blank'!$C$8:$C$17)&gt;0)*(ISNUMBER('Test 6 blank'!$B$8:$B$17)*('Test 6 blank'!$B$8:$B$17=A342)+ISNUMBER('Test 6 blank'!$C$8:$C$17)*('Test 6 blank'!$C$8:$C$17=A342)&gt;0))&gt;0,0,1))</f>
        <v/>
      </c>
      <c r="D342">
        <f>SUM(B$2:B342)</f>
        <v/>
      </c>
      <c r="E342">
        <f>SUM(C$2:C342)</f>
        <v/>
      </c>
    </row>
    <row r="343">
      <c r="A343" s="9">
        <f>IF(ISNUMBER('Test 6 blank'!$E$4),IF('Test 6 blank'!$E$4+341&lt;='Test 6 blank'!$F$4,'Test 6 blank'!$E$4+341,""),"")</f>
        <v/>
      </c>
      <c r="B343">
        <f>IF(A343="",0,IF(SUMPRODUCT((ISNUMBER('Test 6 blank'!$B$8:$B$17)+ISNUMBER('Test 6 blank'!$C$8:$C$17)&gt;0)*(IF(ISNUMBER('Test 6 blank'!$B$8:$B$17),'Test 6 blank'!$B$8:$B$17,'Test 6 blank'!$E$4)&lt;=A343)*(IF(ISNUMBER('Test 6 blank'!$C$8:$C$17),'Test 6 blank'!$C$8:$C$17,'Test 6 blank'!$F$4)&gt;=A343))&gt;0,1,0))</f>
        <v/>
      </c>
      <c r="C343">
        <f>IF(B343=0,0,IF(SUMPRODUCT((ISNUMBER('Test 6 blank'!$B$8:$B$17)+ISNUMBER('Test 6 blank'!$C$8:$C$17)&gt;0)*(ISNUMBER('Test 6 blank'!$B$8:$B$17)*('Test 6 blank'!$B$8:$B$17=A343)+ISNUMBER('Test 6 blank'!$C$8:$C$17)*('Test 6 blank'!$C$8:$C$17=A343)&gt;0))&gt;0,0,1))</f>
        <v/>
      </c>
      <c r="D343">
        <f>SUM(B$2:B343)</f>
        <v/>
      </c>
      <c r="E343">
        <f>SUM(C$2:C343)</f>
        <v/>
      </c>
    </row>
    <row r="344">
      <c r="A344" s="9">
        <f>IF(ISNUMBER('Test 6 blank'!$E$4),IF('Test 6 blank'!$E$4+342&lt;='Test 6 blank'!$F$4,'Test 6 blank'!$E$4+342,""),"")</f>
        <v/>
      </c>
      <c r="B344">
        <f>IF(A344="",0,IF(SUMPRODUCT((ISNUMBER('Test 6 blank'!$B$8:$B$17)+ISNUMBER('Test 6 blank'!$C$8:$C$17)&gt;0)*(IF(ISNUMBER('Test 6 blank'!$B$8:$B$17),'Test 6 blank'!$B$8:$B$17,'Test 6 blank'!$E$4)&lt;=A344)*(IF(ISNUMBER('Test 6 blank'!$C$8:$C$17),'Test 6 blank'!$C$8:$C$17,'Test 6 blank'!$F$4)&gt;=A344))&gt;0,1,0))</f>
        <v/>
      </c>
      <c r="C344">
        <f>IF(B344=0,0,IF(SUMPRODUCT((ISNUMBER('Test 6 blank'!$B$8:$B$17)+ISNUMBER('Test 6 blank'!$C$8:$C$17)&gt;0)*(ISNUMBER('Test 6 blank'!$B$8:$B$17)*('Test 6 blank'!$B$8:$B$17=A344)+ISNUMBER('Test 6 blank'!$C$8:$C$17)*('Test 6 blank'!$C$8:$C$17=A344)&gt;0))&gt;0,0,1))</f>
        <v/>
      </c>
      <c r="D344">
        <f>SUM(B$2:B344)</f>
        <v/>
      </c>
      <c r="E344">
        <f>SUM(C$2:C344)</f>
        <v/>
      </c>
    </row>
    <row r="345">
      <c r="A345" s="9">
        <f>IF(ISNUMBER('Test 6 blank'!$E$4),IF('Test 6 blank'!$E$4+343&lt;='Test 6 blank'!$F$4,'Test 6 blank'!$E$4+343,""),"")</f>
        <v/>
      </c>
      <c r="B345">
        <f>IF(A345="",0,IF(SUMPRODUCT((ISNUMBER('Test 6 blank'!$B$8:$B$17)+ISNUMBER('Test 6 blank'!$C$8:$C$17)&gt;0)*(IF(ISNUMBER('Test 6 blank'!$B$8:$B$17),'Test 6 blank'!$B$8:$B$17,'Test 6 blank'!$E$4)&lt;=A345)*(IF(ISNUMBER('Test 6 blank'!$C$8:$C$17),'Test 6 blank'!$C$8:$C$17,'Test 6 blank'!$F$4)&gt;=A345))&gt;0,1,0))</f>
        <v/>
      </c>
      <c r="C345">
        <f>IF(B345=0,0,IF(SUMPRODUCT((ISNUMBER('Test 6 blank'!$B$8:$B$17)+ISNUMBER('Test 6 blank'!$C$8:$C$17)&gt;0)*(ISNUMBER('Test 6 blank'!$B$8:$B$17)*('Test 6 blank'!$B$8:$B$17=A345)+ISNUMBER('Test 6 blank'!$C$8:$C$17)*('Test 6 blank'!$C$8:$C$17=A345)&gt;0))&gt;0,0,1))</f>
        <v/>
      </c>
      <c r="D345">
        <f>SUM(B$2:B345)</f>
        <v/>
      </c>
      <c r="E345">
        <f>SUM(C$2:C345)</f>
        <v/>
      </c>
    </row>
    <row r="346">
      <c r="A346" s="9">
        <f>IF(ISNUMBER('Test 6 blank'!$E$4),IF('Test 6 blank'!$E$4+344&lt;='Test 6 blank'!$F$4,'Test 6 blank'!$E$4+344,""),"")</f>
        <v/>
      </c>
      <c r="B346">
        <f>IF(A346="",0,IF(SUMPRODUCT((ISNUMBER('Test 6 blank'!$B$8:$B$17)+ISNUMBER('Test 6 blank'!$C$8:$C$17)&gt;0)*(IF(ISNUMBER('Test 6 blank'!$B$8:$B$17),'Test 6 blank'!$B$8:$B$17,'Test 6 blank'!$E$4)&lt;=A346)*(IF(ISNUMBER('Test 6 blank'!$C$8:$C$17),'Test 6 blank'!$C$8:$C$17,'Test 6 blank'!$F$4)&gt;=A346))&gt;0,1,0))</f>
        <v/>
      </c>
      <c r="C346">
        <f>IF(B346=0,0,IF(SUMPRODUCT((ISNUMBER('Test 6 blank'!$B$8:$B$17)+ISNUMBER('Test 6 blank'!$C$8:$C$17)&gt;0)*(ISNUMBER('Test 6 blank'!$B$8:$B$17)*('Test 6 blank'!$B$8:$B$17=A346)+ISNUMBER('Test 6 blank'!$C$8:$C$17)*('Test 6 blank'!$C$8:$C$17=A346)&gt;0))&gt;0,0,1))</f>
        <v/>
      </c>
      <c r="D346">
        <f>SUM(B$2:B346)</f>
        <v/>
      </c>
      <c r="E346">
        <f>SUM(C$2:C346)</f>
        <v/>
      </c>
    </row>
    <row r="347">
      <c r="A347" s="9">
        <f>IF(ISNUMBER('Test 6 blank'!$E$4),IF('Test 6 blank'!$E$4+345&lt;='Test 6 blank'!$F$4,'Test 6 blank'!$E$4+345,""),"")</f>
        <v/>
      </c>
      <c r="B347">
        <f>IF(A347="",0,IF(SUMPRODUCT((ISNUMBER('Test 6 blank'!$B$8:$B$17)+ISNUMBER('Test 6 blank'!$C$8:$C$17)&gt;0)*(IF(ISNUMBER('Test 6 blank'!$B$8:$B$17),'Test 6 blank'!$B$8:$B$17,'Test 6 blank'!$E$4)&lt;=A347)*(IF(ISNUMBER('Test 6 blank'!$C$8:$C$17),'Test 6 blank'!$C$8:$C$17,'Test 6 blank'!$F$4)&gt;=A347))&gt;0,1,0))</f>
        <v/>
      </c>
      <c r="C347">
        <f>IF(B347=0,0,IF(SUMPRODUCT((ISNUMBER('Test 6 blank'!$B$8:$B$17)+ISNUMBER('Test 6 blank'!$C$8:$C$17)&gt;0)*(ISNUMBER('Test 6 blank'!$B$8:$B$17)*('Test 6 blank'!$B$8:$B$17=A347)+ISNUMBER('Test 6 blank'!$C$8:$C$17)*('Test 6 blank'!$C$8:$C$17=A347)&gt;0))&gt;0,0,1))</f>
        <v/>
      </c>
      <c r="D347">
        <f>SUM(B$2:B347)</f>
        <v/>
      </c>
      <c r="E347">
        <f>SUM(C$2:C347)</f>
        <v/>
      </c>
    </row>
    <row r="348">
      <c r="A348" s="9">
        <f>IF(ISNUMBER('Test 6 blank'!$E$4),IF('Test 6 blank'!$E$4+346&lt;='Test 6 blank'!$F$4,'Test 6 blank'!$E$4+346,""),"")</f>
        <v/>
      </c>
      <c r="B348">
        <f>IF(A348="",0,IF(SUMPRODUCT((ISNUMBER('Test 6 blank'!$B$8:$B$17)+ISNUMBER('Test 6 blank'!$C$8:$C$17)&gt;0)*(IF(ISNUMBER('Test 6 blank'!$B$8:$B$17),'Test 6 blank'!$B$8:$B$17,'Test 6 blank'!$E$4)&lt;=A348)*(IF(ISNUMBER('Test 6 blank'!$C$8:$C$17),'Test 6 blank'!$C$8:$C$17,'Test 6 blank'!$F$4)&gt;=A348))&gt;0,1,0))</f>
        <v/>
      </c>
      <c r="C348">
        <f>IF(B348=0,0,IF(SUMPRODUCT((ISNUMBER('Test 6 blank'!$B$8:$B$17)+ISNUMBER('Test 6 blank'!$C$8:$C$17)&gt;0)*(ISNUMBER('Test 6 blank'!$B$8:$B$17)*('Test 6 blank'!$B$8:$B$17=A348)+ISNUMBER('Test 6 blank'!$C$8:$C$17)*('Test 6 blank'!$C$8:$C$17=A348)&gt;0))&gt;0,0,1))</f>
        <v/>
      </c>
      <c r="D348">
        <f>SUM(B$2:B348)</f>
        <v/>
      </c>
      <c r="E348">
        <f>SUM(C$2:C348)</f>
        <v/>
      </c>
    </row>
    <row r="349">
      <c r="A349" s="9">
        <f>IF(ISNUMBER('Test 6 blank'!$E$4),IF('Test 6 blank'!$E$4+347&lt;='Test 6 blank'!$F$4,'Test 6 blank'!$E$4+347,""),"")</f>
        <v/>
      </c>
      <c r="B349">
        <f>IF(A349="",0,IF(SUMPRODUCT((ISNUMBER('Test 6 blank'!$B$8:$B$17)+ISNUMBER('Test 6 blank'!$C$8:$C$17)&gt;0)*(IF(ISNUMBER('Test 6 blank'!$B$8:$B$17),'Test 6 blank'!$B$8:$B$17,'Test 6 blank'!$E$4)&lt;=A349)*(IF(ISNUMBER('Test 6 blank'!$C$8:$C$17),'Test 6 blank'!$C$8:$C$17,'Test 6 blank'!$F$4)&gt;=A349))&gt;0,1,0))</f>
        <v/>
      </c>
      <c r="C349">
        <f>IF(B349=0,0,IF(SUMPRODUCT((ISNUMBER('Test 6 blank'!$B$8:$B$17)+ISNUMBER('Test 6 blank'!$C$8:$C$17)&gt;0)*(ISNUMBER('Test 6 blank'!$B$8:$B$17)*('Test 6 blank'!$B$8:$B$17=A349)+ISNUMBER('Test 6 blank'!$C$8:$C$17)*('Test 6 blank'!$C$8:$C$17=A349)&gt;0))&gt;0,0,1))</f>
        <v/>
      </c>
      <c r="D349">
        <f>SUM(B$2:B349)</f>
        <v/>
      </c>
      <c r="E349">
        <f>SUM(C$2:C349)</f>
        <v/>
      </c>
    </row>
    <row r="350">
      <c r="A350" s="9">
        <f>IF(ISNUMBER('Test 6 blank'!$E$4),IF('Test 6 blank'!$E$4+348&lt;='Test 6 blank'!$F$4,'Test 6 blank'!$E$4+348,""),"")</f>
        <v/>
      </c>
      <c r="B350">
        <f>IF(A350="",0,IF(SUMPRODUCT((ISNUMBER('Test 6 blank'!$B$8:$B$17)+ISNUMBER('Test 6 blank'!$C$8:$C$17)&gt;0)*(IF(ISNUMBER('Test 6 blank'!$B$8:$B$17),'Test 6 blank'!$B$8:$B$17,'Test 6 blank'!$E$4)&lt;=A350)*(IF(ISNUMBER('Test 6 blank'!$C$8:$C$17),'Test 6 blank'!$C$8:$C$17,'Test 6 blank'!$F$4)&gt;=A350))&gt;0,1,0))</f>
        <v/>
      </c>
      <c r="C350">
        <f>IF(B350=0,0,IF(SUMPRODUCT((ISNUMBER('Test 6 blank'!$B$8:$B$17)+ISNUMBER('Test 6 blank'!$C$8:$C$17)&gt;0)*(ISNUMBER('Test 6 blank'!$B$8:$B$17)*('Test 6 blank'!$B$8:$B$17=A350)+ISNUMBER('Test 6 blank'!$C$8:$C$17)*('Test 6 blank'!$C$8:$C$17=A350)&gt;0))&gt;0,0,1))</f>
        <v/>
      </c>
      <c r="D350">
        <f>SUM(B$2:B350)</f>
        <v/>
      </c>
      <c r="E350">
        <f>SUM(C$2:C350)</f>
        <v/>
      </c>
    </row>
    <row r="351">
      <c r="A351" s="9">
        <f>IF(ISNUMBER('Test 6 blank'!$E$4),IF('Test 6 blank'!$E$4+349&lt;='Test 6 blank'!$F$4,'Test 6 blank'!$E$4+349,""),"")</f>
        <v/>
      </c>
      <c r="B351">
        <f>IF(A351="",0,IF(SUMPRODUCT((ISNUMBER('Test 6 blank'!$B$8:$B$17)+ISNUMBER('Test 6 blank'!$C$8:$C$17)&gt;0)*(IF(ISNUMBER('Test 6 blank'!$B$8:$B$17),'Test 6 blank'!$B$8:$B$17,'Test 6 blank'!$E$4)&lt;=A351)*(IF(ISNUMBER('Test 6 blank'!$C$8:$C$17),'Test 6 blank'!$C$8:$C$17,'Test 6 blank'!$F$4)&gt;=A351))&gt;0,1,0))</f>
        <v/>
      </c>
      <c r="C351">
        <f>IF(B351=0,0,IF(SUMPRODUCT((ISNUMBER('Test 6 blank'!$B$8:$B$17)+ISNUMBER('Test 6 blank'!$C$8:$C$17)&gt;0)*(ISNUMBER('Test 6 blank'!$B$8:$B$17)*('Test 6 blank'!$B$8:$B$17=A351)+ISNUMBER('Test 6 blank'!$C$8:$C$17)*('Test 6 blank'!$C$8:$C$17=A351)&gt;0))&gt;0,0,1))</f>
        <v/>
      </c>
      <c r="D351">
        <f>SUM(B$2:B351)</f>
        <v/>
      </c>
      <c r="E351">
        <f>SUM(C$2:C351)</f>
        <v/>
      </c>
    </row>
    <row r="352">
      <c r="A352" s="9">
        <f>IF(ISNUMBER('Test 6 blank'!$E$4),IF('Test 6 blank'!$E$4+350&lt;='Test 6 blank'!$F$4,'Test 6 blank'!$E$4+350,""),"")</f>
        <v/>
      </c>
      <c r="B352">
        <f>IF(A352="",0,IF(SUMPRODUCT((ISNUMBER('Test 6 blank'!$B$8:$B$17)+ISNUMBER('Test 6 blank'!$C$8:$C$17)&gt;0)*(IF(ISNUMBER('Test 6 blank'!$B$8:$B$17),'Test 6 blank'!$B$8:$B$17,'Test 6 blank'!$E$4)&lt;=A352)*(IF(ISNUMBER('Test 6 blank'!$C$8:$C$17),'Test 6 blank'!$C$8:$C$17,'Test 6 blank'!$F$4)&gt;=A352))&gt;0,1,0))</f>
        <v/>
      </c>
      <c r="C352">
        <f>IF(B352=0,0,IF(SUMPRODUCT((ISNUMBER('Test 6 blank'!$B$8:$B$17)+ISNUMBER('Test 6 blank'!$C$8:$C$17)&gt;0)*(ISNUMBER('Test 6 blank'!$B$8:$B$17)*('Test 6 blank'!$B$8:$B$17=A352)+ISNUMBER('Test 6 blank'!$C$8:$C$17)*('Test 6 blank'!$C$8:$C$17=A352)&gt;0))&gt;0,0,1))</f>
        <v/>
      </c>
      <c r="D352">
        <f>SUM(B$2:B352)</f>
        <v/>
      </c>
      <c r="E352">
        <f>SUM(C$2:C352)</f>
        <v/>
      </c>
    </row>
    <row r="353">
      <c r="A353" s="9">
        <f>IF(ISNUMBER('Test 6 blank'!$E$4),IF('Test 6 blank'!$E$4+351&lt;='Test 6 blank'!$F$4,'Test 6 blank'!$E$4+351,""),"")</f>
        <v/>
      </c>
      <c r="B353">
        <f>IF(A353="",0,IF(SUMPRODUCT((ISNUMBER('Test 6 blank'!$B$8:$B$17)+ISNUMBER('Test 6 blank'!$C$8:$C$17)&gt;0)*(IF(ISNUMBER('Test 6 blank'!$B$8:$B$17),'Test 6 blank'!$B$8:$B$17,'Test 6 blank'!$E$4)&lt;=A353)*(IF(ISNUMBER('Test 6 blank'!$C$8:$C$17),'Test 6 blank'!$C$8:$C$17,'Test 6 blank'!$F$4)&gt;=A353))&gt;0,1,0))</f>
        <v/>
      </c>
      <c r="C353">
        <f>IF(B353=0,0,IF(SUMPRODUCT((ISNUMBER('Test 6 blank'!$B$8:$B$17)+ISNUMBER('Test 6 blank'!$C$8:$C$17)&gt;0)*(ISNUMBER('Test 6 blank'!$B$8:$B$17)*('Test 6 blank'!$B$8:$B$17=A353)+ISNUMBER('Test 6 blank'!$C$8:$C$17)*('Test 6 blank'!$C$8:$C$17=A353)&gt;0))&gt;0,0,1))</f>
        <v/>
      </c>
      <c r="D353">
        <f>SUM(B$2:B353)</f>
        <v/>
      </c>
      <c r="E353">
        <f>SUM(C$2:C353)</f>
        <v/>
      </c>
    </row>
    <row r="354">
      <c r="A354" s="9">
        <f>IF(ISNUMBER('Test 6 blank'!$E$4),IF('Test 6 blank'!$E$4+352&lt;='Test 6 blank'!$F$4,'Test 6 blank'!$E$4+352,""),"")</f>
        <v/>
      </c>
      <c r="B354">
        <f>IF(A354="",0,IF(SUMPRODUCT((ISNUMBER('Test 6 blank'!$B$8:$B$17)+ISNUMBER('Test 6 blank'!$C$8:$C$17)&gt;0)*(IF(ISNUMBER('Test 6 blank'!$B$8:$B$17),'Test 6 blank'!$B$8:$B$17,'Test 6 blank'!$E$4)&lt;=A354)*(IF(ISNUMBER('Test 6 blank'!$C$8:$C$17),'Test 6 blank'!$C$8:$C$17,'Test 6 blank'!$F$4)&gt;=A354))&gt;0,1,0))</f>
        <v/>
      </c>
      <c r="C354">
        <f>IF(B354=0,0,IF(SUMPRODUCT((ISNUMBER('Test 6 blank'!$B$8:$B$17)+ISNUMBER('Test 6 blank'!$C$8:$C$17)&gt;0)*(ISNUMBER('Test 6 blank'!$B$8:$B$17)*('Test 6 blank'!$B$8:$B$17=A354)+ISNUMBER('Test 6 blank'!$C$8:$C$17)*('Test 6 blank'!$C$8:$C$17=A354)&gt;0))&gt;0,0,1))</f>
        <v/>
      </c>
      <c r="D354">
        <f>SUM(B$2:B354)</f>
        <v/>
      </c>
      <c r="E354">
        <f>SUM(C$2:C354)</f>
        <v/>
      </c>
    </row>
    <row r="355">
      <c r="A355" s="9">
        <f>IF(ISNUMBER('Test 6 blank'!$E$4),IF('Test 6 blank'!$E$4+353&lt;='Test 6 blank'!$F$4,'Test 6 blank'!$E$4+353,""),"")</f>
        <v/>
      </c>
      <c r="B355">
        <f>IF(A355="",0,IF(SUMPRODUCT((ISNUMBER('Test 6 blank'!$B$8:$B$17)+ISNUMBER('Test 6 blank'!$C$8:$C$17)&gt;0)*(IF(ISNUMBER('Test 6 blank'!$B$8:$B$17),'Test 6 blank'!$B$8:$B$17,'Test 6 blank'!$E$4)&lt;=A355)*(IF(ISNUMBER('Test 6 blank'!$C$8:$C$17),'Test 6 blank'!$C$8:$C$17,'Test 6 blank'!$F$4)&gt;=A355))&gt;0,1,0))</f>
        <v/>
      </c>
      <c r="C355">
        <f>IF(B355=0,0,IF(SUMPRODUCT((ISNUMBER('Test 6 blank'!$B$8:$B$17)+ISNUMBER('Test 6 blank'!$C$8:$C$17)&gt;0)*(ISNUMBER('Test 6 blank'!$B$8:$B$17)*('Test 6 blank'!$B$8:$B$17=A355)+ISNUMBER('Test 6 blank'!$C$8:$C$17)*('Test 6 blank'!$C$8:$C$17=A355)&gt;0))&gt;0,0,1))</f>
        <v/>
      </c>
      <c r="D355">
        <f>SUM(B$2:B355)</f>
        <v/>
      </c>
      <c r="E355">
        <f>SUM(C$2:C355)</f>
        <v/>
      </c>
    </row>
    <row r="356">
      <c r="A356" s="9">
        <f>IF(ISNUMBER('Test 6 blank'!$E$4),IF('Test 6 blank'!$E$4+354&lt;='Test 6 blank'!$F$4,'Test 6 blank'!$E$4+354,""),"")</f>
        <v/>
      </c>
      <c r="B356">
        <f>IF(A356="",0,IF(SUMPRODUCT((ISNUMBER('Test 6 blank'!$B$8:$B$17)+ISNUMBER('Test 6 blank'!$C$8:$C$17)&gt;0)*(IF(ISNUMBER('Test 6 blank'!$B$8:$B$17),'Test 6 blank'!$B$8:$B$17,'Test 6 blank'!$E$4)&lt;=A356)*(IF(ISNUMBER('Test 6 blank'!$C$8:$C$17),'Test 6 blank'!$C$8:$C$17,'Test 6 blank'!$F$4)&gt;=A356))&gt;0,1,0))</f>
        <v/>
      </c>
      <c r="C356">
        <f>IF(B356=0,0,IF(SUMPRODUCT((ISNUMBER('Test 6 blank'!$B$8:$B$17)+ISNUMBER('Test 6 blank'!$C$8:$C$17)&gt;0)*(ISNUMBER('Test 6 blank'!$B$8:$B$17)*('Test 6 blank'!$B$8:$B$17=A356)+ISNUMBER('Test 6 blank'!$C$8:$C$17)*('Test 6 blank'!$C$8:$C$17=A356)&gt;0))&gt;0,0,1))</f>
        <v/>
      </c>
      <c r="D356">
        <f>SUM(B$2:B356)</f>
        <v/>
      </c>
      <c r="E356">
        <f>SUM(C$2:C356)</f>
        <v/>
      </c>
    </row>
    <row r="357">
      <c r="A357" s="9">
        <f>IF(ISNUMBER('Test 6 blank'!$E$4),IF('Test 6 blank'!$E$4+355&lt;='Test 6 blank'!$F$4,'Test 6 blank'!$E$4+355,""),"")</f>
        <v/>
      </c>
      <c r="B357">
        <f>IF(A357="",0,IF(SUMPRODUCT((ISNUMBER('Test 6 blank'!$B$8:$B$17)+ISNUMBER('Test 6 blank'!$C$8:$C$17)&gt;0)*(IF(ISNUMBER('Test 6 blank'!$B$8:$B$17),'Test 6 blank'!$B$8:$B$17,'Test 6 blank'!$E$4)&lt;=A357)*(IF(ISNUMBER('Test 6 blank'!$C$8:$C$17),'Test 6 blank'!$C$8:$C$17,'Test 6 blank'!$F$4)&gt;=A357))&gt;0,1,0))</f>
        <v/>
      </c>
      <c r="C357">
        <f>IF(B357=0,0,IF(SUMPRODUCT((ISNUMBER('Test 6 blank'!$B$8:$B$17)+ISNUMBER('Test 6 blank'!$C$8:$C$17)&gt;0)*(ISNUMBER('Test 6 blank'!$B$8:$B$17)*('Test 6 blank'!$B$8:$B$17=A357)+ISNUMBER('Test 6 blank'!$C$8:$C$17)*('Test 6 blank'!$C$8:$C$17=A357)&gt;0))&gt;0,0,1))</f>
        <v/>
      </c>
      <c r="D357">
        <f>SUM(B$2:B357)</f>
        <v/>
      </c>
      <c r="E357">
        <f>SUM(C$2:C357)</f>
        <v/>
      </c>
    </row>
    <row r="358">
      <c r="A358" s="9">
        <f>IF(ISNUMBER('Test 6 blank'!$E$4),IF('Test 6 blank'!$E$4+356&lt;='Test 6 blank'!$F$4,'Test 6 blank'!$E$4+356,""),"")</f>
        <v/>
      </c>
      <c r="B358">
        <f>IF(A358="",0,IF(SUMPRODUCT((ISNUMBER('Test 6 blank'!$B$8:$B$17)+ISNUMBER('Test 6 blank'!$C$8:$C$17)&gt;0)*(IF(ISNUMBER('Test 6 blank'!$B$8:$B$17),'Test 6 blank'!$B$8:$B$17,'Test 6 blank'!$E$4)&lt;=A358)*(IF(ISNUMBER('Test 6 blank'!$C$8:$C$17),'Test 6 blank'!$C$8:$C$17,'Test 6 blank'!$F$4)&gt;=A358))&gt;0,1,0))</f>
        <v/>
      </c>
      <c r="C358">
        <f>IF(B358=0,0,IF(SUMPRODUCT((ISNUMBER('Test 6 blank'!$B$8:$B$17)+ISNUMBER('Test 6 blank'!$C$8:$C$17)&gt;0)*(ISNUMBER('Test 6 blank'!$B$8:$B$17)*('Test 6 blank'!$B$8:$B$17=A358)+ISNUMBER('Test 6 blank'!$C$8:$C$17)*('Test 6 blank'!$C$8:$C$17=A358)&gt;0))&gt;0,0,1))</f>
        <v/>
      </c>
      <c r="D358">
        <f>SUM(B$2:B358)</f>
        <v/>
      </c>
      <c r="E358">
        <f>SUM(C$2:C358)</f>
        <v/>
      </c>
    </row>
    <row r="359">
      <c r="A359" s="9">
        <f>IF(ISNUMBER('Test 6 blank'!$E$4),IF('Test 6 blank'!$E$4+357&lt;='Test 6 blank'!$F$4,'Test 6 blank'!$E$4+357,""),"")</f>
        <v/>
      </c>
      <c r="B359">
        <f>IF(A359="",0,IF(SUMPRODUCT((ISNUMBER('Test 6 blank'!$B$8:$B$17)+ISNUMBER('Test 6 blank'!$C$8:$C$17)&gt;0)*(IF(ISNUMBER('Test 6 blank'!$B$8:$B$17),'Test 6 blank'!$B$8:$B$17,'Test 6 blank'!$E$4)&lt;=A359)*(IF(ISNUMBER('Test 6 blank'!$C$8:$C$17),'Test 6 blank'!$C$8:$C$17,'Test 6 blank'!$F$4)&gt;=A359))&gt;0,1,0))</f>
        <v/>
      </c>
      <c r="C359">
        <f>IF(B359=0,0,IF(SUMPRODUCT((ISNUMBER('Test 6 blank'!$B$8:$B$17)+ISNUMBER('Test 6 blank'!$C$8:$C$17)&gt;0)*(ISNUMBER('Test 6 blank'!$B$8:$B$17)*('Test 6 blank'!$B$8:$B$17=A359)+ISNUMBER('Test 6 blank'!$C$8:$C$17)*('Test 6 blank'!$C$8:$C$17=A359)&gt;0))&gt;0,0,1))</f>
        <v/>
      </c>
      <c r="D359">
        <f>SUM(B$2:B359)</f>
        <v/>
      </c>
      <c r="E359">
        <f>SUM(C$2:C359)</f>
        <v/>
      </c>
    </row>
    <row r="360">
      <c r="A360" s="9">
        <f>IF(ISNUMBER('Test 6 blank'!$E$4),IF('Test 6 blank'!$E$4+358&lt;='Test 6 blank'!$F$4,'Test 6 blank'!$E$4+358,""),"")</f>
        <v/>
      </c>
      <c r="B360">
        <f>IF(A360="",0,IF(SUMPRODUCT((ISNUMBER('Test 6 blank'!$B$8:$B$17)+ISNUMBER('Test 6 blank'!$C$8:$C$17)&gt;0)*(IF(ISNUMBER('Test 6 blank'!$B$8:$B$17),'Test 6 blank'!$B$8:$B$17,'Test 6 blank'!$E$4)&lt;=A360)*(IF(ISNUMBER('Test 6 blank'!$C$8:$C$17),'Test 6 blank'!$C$8:$C$17,'Test 6 blank'!$F$4)&gt;=A360))&gt;0,1,0))</f>
        <v/>
      </c>
      <c r="C360">
        <f>IF(B360=0,0,IF(SUMPRODUCT((ISNUMBER('Test 6 blank'!$B$8:$B$17)+ISNUMBER('Test 6 blank'!$C$8:$C$17)&gt;0)*(ISNUMBER('Test 6 blank'!$B$8:$B$17)*('Test 6 blank'!$B$8:$B$17=A360)+ISNUMBER('Test 6 blank'!$C$8:$C$17)*('Test 6 blank'!$C$8:$C$17=A360)&gt;0))&gt;0,0,1))</f>
        <v/>
      </c>
      <c r="D360">
        <f>SUM(B$2:B360)</f>
        <v/>
      </c>
      <c r="E360">
        <f>SUM(C$2:C360)</f>
        <v/>
      </c>
    </row>
    <row r="361">
      <c r="A361" s="9">
        <f>IF(ISNUMBER('Test 6 blank'!$E$4),IF('Test 6 blank'!$E$4+359&lt;='Test 6 blank'!$F$4,'Test 6 blank'!$E$4+359,""),"")</f>
        <v/>
      </c>
      <c r="B361">
        <f>IF(A361="",0,IF(SUMPRODUCT((ISNUMBER('Test 6 blank'!$B$8:$B$17)+ISNUMBER('Test 6 blank'!$C$8:$C$17)&gt;0)*(IF(ISNUMBER('Test 6 blank'!$B$8:$B$17),'Test 6 blank'!$B$8:$B$17,'Test 6 blank'!$E$4)&lt;=A361)*(IF(ISNUMBER('Test 6 blank'!$C$8:$C$17),'Test 6 blank'!$C$8:$C$17,'Test 6 blank'!$F$4)&gt;=A361))&gt;0,1,0))</f>
        <v/>
      </c>
      <c r="C361">
        <f>IF(B361=0,0,IF(SUMPRODUCT((ISNUMBER('Test 6 blank'!$B$8:$B$17)+ISNUMBER('Test 6 blank'!$C$8:$C$17)&gt;0)*(ISNUMBER('Test 6 blank'!$B$8:$B$17)*('Test 6 blank'!$B$8:$B$17=A361)+ISNUMBER('Test 6 blank'!$C$8:$C$17)*('Test 6 blank'!$C$8:$C$17=A361)&gt;0))&gt;0,0,1))</f>
        <v/>
      </c>
      <c r="D361">
        <f>SUM(B$2:B361)</f>
        <v/>
      </c>
      <c r="E361">
        <f>SUM(C$2:C361)</f>
        <v/>
      </c>
    </row>
    <row r="362">
      <c r="A362" s="9">
        <f>IF(ISNUMBER('Test 6 blank'!$E$4),IF('Test 6 blank'!$E$4+360&lt;='Test 6 blank'!$F$4,'Test 6 blank'!$E$4+360,""),"")</f>
        <v/>
      </c>
      <c r="B362">
        <f>IF(A362="",0,IF(SUMPRODUCT((ISNUMBER('Test 6 blank'!$B$8:$B$17)+ISNUMBER('Test 6 blank'!$C$8:$C$17)&gt;0)*(IF(ISNUMBER('Test 6 blank'!$B$8:$B$17),'Test 6 blank'!$B$8:$B$17,'Test 6 blank'!$E$4)&lt;=A362)*(IF(ISNUMBER('Test 6 blank'!$C$8:$C$17),'Test 6 blank'!$C$8:$C$17,'Test 6 blank'!$F$4)&gt;=A362))&gt;0,1,0))</f>
        <v/>
      </c>
      <c r="C362">
        <f>IF(B362=0,0,IF(SUMPRODUCT((ISNUMBER('Test 6 blank'!$B$8:$B$17)+ISNUMBER('Test 6 blank'!$C$8:$C$17)&gt;0)*(ISNUMBER('Test 6 blank'!$B$8:$B$17)*('Test 6 blank'!$B$8:$B$17=A362)+ISNUMBER('Test 6 blank'!$C$8:$C$17)*('Test 6 blank'!$C$8:$C$17=A362)&gt;0))&gt;0,0,1))</f>
        <v/>
      </c>
      <c r="D362">
        <f>SUM(B$2:B362)</f>
        <v/>
      </c>
      <c r="E362">
        <f>SUM(C$2:C362)</f>
        <v/>
      </c>
    </row>
    <row r="363">
      <c r="A363" s="9">
        <f>IF(ISNUMBER('Test 6 blank'!$E$4),IF('Test 6 blank'!$E$4+361&lt;='Test 6 blank'!$F$4,'Test 6 blank'!$E$4+361,""),"")</f>
        <v/>
      </c>
      <c r="B363">
        <f>IF(A363="",0,IF(SUMPRODUCT((ISNUMBER('Test 6 blank'!$B$8:$B$17)+ISNUMBER('Test 6 blank'!$C$8:$C$17)&gt;0)*(IF(ISNUMBER('Test 6 blank'!$B$8:$B$17),'Test 6 blank'!$B$8:$B$17,'Test 6 blank'!$E$4)&lt;=A363)*(IF(ISNUMBER('Test 6 blank'!$C$8:$C$17),'Test 6 blank'!$C$8:$C$17,'Test 6 blank'!$F$4)&gt;=A363))&gt;0,1,0))</f>
        <v/>
      </c>
      <c r="C363">
        <f>IF(B363=0,0,IF(SUMPRODUCT((ISNUMBER('Test 6 blank'!$B$8:$B$17)+ISNUMBER('Test 6 blank'!$C$8:$C$17)&gt;0)*(ISNUMBER('Test 6 blank'!$B$8:$B$17)*('Test 6 blank'!$B$8:$B$17=A363)+ISNUMBER('Test 6 blank'!$C$8:$C$17)*('Test 6 blank'!$C$8:$C$17=A363)&gt;0))&gt;0,0,1))</f>
        <v/>
      </c>
      <c r="D363">
        <f>SUM(B$2:B363)</f>
        <v/>
      </c>
      <c r="E363">
        <f>SUM(C$2:C363)</f>
        <v/>
      </c>
    </row>
    <row r="364">
      <c r="A364" s="9">
        <f>IF(ISNUMBER('Test 6 blank'!$E$4),IF('Test 6 blank'!$E$4+362&lt;='Test 6 blank'!$F$4,'Test 6 blank'!$E$4+362,""),"")</f>
        <v/>
      </c>
      <c r="B364">
        <f>IF(A364="",0,IF(SUMPRODUCT((ISNUMBER('Test 6 blank'!$B$8:$B$17)+ISNUMBER('Test 6 blank'!$C$8:$C$17)&gt;0)*(IF(ISNUMBER('Test 6 blank'!$B$8:$B$17),'Test 6 blank'!$B$8:$B$17,'Test 6 blank'!$E$4)&lt;=A364)*(IF(ISNUMBER('Test 6 blank'!$C$8:$C$17),'Test 6 blank'!$C$8:$C$17,'Test 6 blank'!$F$4)&gt;=A364))&gt;0,1,0))</f>
        <v/>
      </c>
      <c r="C364">
        <f>IF(B364=0,0,IF(SUMPRODUCT((ISNUMBER('Test 6 blank'!$B$8:$B$17)+ISNUMBER('Test 6 blank'!$C$8:$C$17)&gt;0)*(ISNUMBER('Test 6 blank'!$B$8:$B$17)*('Test 6 blank'!$B$8:$B$17=A364)+ISNUMBER('Test 6 blank'!$C$8:$C$17)*('Test 6 blank'!$C$8:$C$17=A364)&gt;0))&gt;0,0,1))</f>
        <v/>
      </c>
      <c r="D364">
        <f>SUM(B$2:B364)</f>
        <v/>
      </c>
      <c r="E364">
        <f>SUM(C$2:C364)</f>
        <v/>
      </c>
    </row>
    <row r="365">
      <c r="A365" s="9">
        <f>IF(ISNUMBER('Test 6 blank'!$E$4),IF('Test 6 blank'!$E$4+363&lt;='Test 6 blank'!$F$4,'Test 6 blank'!$E$4+363,""),"")</f>
        <v/>
      </c>
      <c r="B365">
        <f>IF(A365="",0,IF(SUMPRODUCT((ISNUMBER('Test 6 blank'!$B$8:$B$17)+ISNUMBER('Test 6 blank'!$C$8:$C$17)&gt;0)*(IF(ISNUMBER('Test 6 blank'!$B$8:$B$17),'Test 6 blank'!$B$8:$B$17,'Test 6 blank'!$E$4)&lt;=A365)*(IF(ISNUMBER('Test 6 blank'!$C$8:$C$17),'Test 6 blank'!$C$8:$C$17,'Test 6 blank'!$F$4)&gt;=A365))&gt;0,1,0))</f>
        <v/>
      </c>
      <c r="C365">
        <f>IF(B365=0,0,IF(SUMPRODUCT((ISNUMBER('Test 6 blank'!$B$8:$B$17)+ISNUMBER('Test 6 blank'!$C$8:$C$17)&gt;0)*(ISNUMBER('Test 6 blank'!$B$8:$B$17)*('Test 6 blank'!$B$8:$B$17=A365)+ISNUMBER('Test 6 blank'!$C$8:$C$17)*('Test 6 blank'!$C$8:$C$17=A365)&gt;0))&gt;0,0,1))</f>
        <v/>
      </c>
      <c r="D365">
        <f>SUM(B$2:B365)</f>
        <v/>
      </c>
      <c r="E365">
        <f>SUM(C$2:C365)</f>
        <v/>
      </c>
    </row>
    <row r="366">
      <c r="A366" s="9">
        <f>IF(ISNUMBER('Test 6 blank'!$E$4),IF('Test 6 blank'!$E$4+364&lt;='Test 6 blank'!$F$4,'Test 6 blank'!$E$4+364,""),"")</f>
        <v/>
      </c>
      <c r="B366">
        <f>IF(A366="",0,IF(SUMPRODUCT((ISNUMBER('Test 6 blank'!$B$8:$B$17)+ISNUMBER('Test 6 blank'!$C$8:$C$17)&gt;0)*(IF(ISNUMBER('Test 6 blank'!$B$8:$B$17),'Test 6 blank'!$B$8:$B$17,'Test 6 blank'!$E$4)&lt;=A366)*(IF(ISNUMBER('Test 6 blank'!$C$8:$C$17),'Test 6 blank'!$C$8:$C$17,'Test 6 blank'!$F$4)&gt;=A366))&gt;0,1,0))</f>
        <v/>
      </c>
      <c r="C366">
        <f>IF(B366=0,0,IF(SUMPRODUCT((ISNUMBER('Test 6 blank'!$B$8:$B$17)+ISNUMBER('Test 6 blank'!$C$8:$C$17)&gt;0)*(ISNUMBER('Test 6 blank'!$B$8:$B$17)*('Test 6 blank'!$B$8:$B$17=A366)+ISNUMBER('Test 6 blank'!$C$8:$C$17)*('Test 6 blank'!$C$8:$C$17=A366)&gt;0))&gt;0,0,1))</f>
        <v/>
      </c>
      <c r="D366">
        <f>SUM(B$2:B366)</f>
        <v/>
      </c>
      <c r="E366">
        <f>SUM(C$2:C366)</f>
        <v/>
      </c>
    </row>
    <row r="367">
      <c r="A367" s="9">
        <f>IF(ISNUMBER('Test 6 blank'!$E$4),IF('Test 6 blank'!$E$4+365&lt;='Test 6 blank'!$F$4,'Test 6 blank'!$E$4+365,""),"")</f>
        <v/>
      </c>
      <c r="B367">
        <f>IF(A367="",0,IF(SUMPRODUCT((ISNUMBER('Test 6 blank'!$B$8:$B$17)+ISNUMBER('Test 6 blank'!$C$8:$C$17)&gt;0)*(IF(ISNUMBER('Test 6 blank'!$B$8:$B$17),'Test 6 blank'!$B$8:$B$17,'Test 6 blank'!$E$4)&lt;=A367)*(IF(ISNUMBER('Test 6 blank'!$C$8:$C$17),'Test 6 blank'!$C$8:$C$17,'Test 6 blank'!$F$4)&gt;=A367))&gt;0,1,0))</f>
        <v/>
      </c>
      <c r="C367">
        <f>IF(B367=0,0,IF(SUMPRODUCT((ISNUMBER('Test 6 blank'!$B$8:$B$17)+ISNUMBER('Test 6 blank'!$C$8:$C$17)&gt;0)*(ISNUMBER('Test 6 blank'!$B$8:$B$17)*('Test 6 blank'!$B$8:$B$17=A367)+ISNUMBER('Test 6 blank'!$C$8:$C$17)*('Test 6 blank'!$C$8:$C$17=A367)&gt;0))&gt;0,0,1))</f>
        <v/>
      </c>
      <c r="D367">
        <f>SUM(B$2:B367)</f>
        <v/>
      </c>
      <c r="E367">
        <f>SUM(C$2:C367)</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2026-10-13T14:10:17Z</dcterms:created>
  <dcterms:modified xmlns:dcterms="http://purl.org/dc/terms/" xmlns:xsi="http://www.w3.org/2001/XMLSchema-instance" xsi:type="dcterms:W3CDTF">2026-10-16T15:11:48Z</dcterms:modified>
</cp:coreProperties>
</file>