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1"/>
  </bookViews>
  <sheets>
    <sheet name="Read me" sheetId="1" state="visible" r:id="rId3"/>
    <sheet name="Calculator" sheetId="2" state="visible" r:id="rId4"/>
    <sheet name="Test case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<sst xmlns="http://schemas.openxmlformats.org/spreadsheetml/2006/main" count="101" uniqueCount="72">
  <si>
    <t xml:space="preserve">Gold true-cost sheet</t>
  </si>
  <si>
    <t xml:space="preserve">Chillar Theory · v1.0 · 18 October 2026 · CC BY 4.0 · chillartheory.com/tools/gold-true-cost/</t>
  </si>
  <si>
    <t xml:space="preserve">What it does</t>
  </si>
  <si>
    <t xml:space="preserve">Prices a piece of gold from your own bill: the metal value, what you pay with making charge and GST, what you'd get back today after the buyback deduction, and how much gold has to rise before you're back to what you paid.</t>
  </si>
  <si>
    <t xml:space="preserve">What it won't do</t>
  </si>
  <si>
    <t xml:space="preserve">It won't fetch a gold price, guess where gold goes, name or rank a jeweller, fund or app, or tell you whether to buy. You type the day's rate yourself.</t>
  </si>
  <si>
    <t xml:space="preserve">How to use it</t>
  </si>
  <si>
    <t xml:space="preserve">1. Go to the Calculator tab. Type only in the yellow cells. One row per piece or quote.</t>
  </si>
  <si>
    <t xml:space="preserve">2. Weight in grams, from the bill or tag. Purity from the hallmark (24K, 22K, 18K, 14K).</t>
  </si>
  <si>
    <t xml:space="preserve">3. The day's rate per 10 grams for that purity, before GST: the IBJA rate (ibjarates.com) or the jeweller's board rate.</t>
  </si>
  <si>
    <t xml:space="preserve">4. Making charge: pick '%' or '₹ per gram' and type the number on your bill or quote. Percentages work typed as 12 or 12%.</t>
  </si>
  <si>
    <t xml:space="preserve">5. Stones, enamel, certification or other charges in rupees. They count in what you pay, not in what comes back.</t>
  </si>
  <si>
    <t xml:space="preserve">6. GST: 3% unless your bill says otherwise. Buyback deduction: ask the jeweller what they deduct when buying back or exchanging, as a %.</t>
  </si>
  <si>
    <t xml:space="preserve">7. Read 'Rise gold needs': that's how far gold has to climb before you're even.</t>
  </si>
  <si>
    <t xml:space="preserve">The method</t>
  </si>
  <si>
    <t xml:space="preserve">Metal value = weight ÷ 10 × rate per 10 g</t>
  </si>
  <si>
    <t xml:space="preserve">You pay = (metal value + making charge + other charges) × (1 + GST)</t>
  </si>
  <si>
    <t xml:space="preserve">Back today = metal value × (1 − buyback deduction)</t>
  </si>
  <si>
    <t xml:space="preserve">Under water = you pay − back today.  Rise needed = you pay ÷ back today − 1</t>
  </si>
  <si>
    <t xml:space="preserve">Known limits</t>
  </si>
  <si>
    <t xml:space="preserve">It can't know your jeweller's buyback or exchange rule. Ask, and get it in writing.</t>
  </si>
  <si>
    <t xml:space="preserve">Old-gold exchange offers often value your old piece differently from a cash buyback.</t>
  </si>
  <si>
    <t xml:space="preserve">Stones and enamel are priced at zero coming back. Some buyers pay something for them; most pay little.</t>
  </si>
  <si>
    <t xml:space="preserve">GST on gold and jewellery is 3% as we publish (unchanged in the September 2025 GST rate changes, as reported). Check your bill.</t>
  </si>
  <si>
    <t xml:space="preserve">Purity and weight are what the bill says. Check the six-digit HUID in the BIS CARE app ('Verify HUID').</t>
  </si>
  <si>
    <t xml:space="preserve">It prices a purchase. Whether you love the piece is your call.</t>
  </si>
  <si>
    <t xml:space="preserve">Education notice</t>
  </si>
  <si>
    <t xml:space="preserve">This tool is for education only. It is not investment, tax or legal advice and does not recommend any security or product. Do your own research or consult a registered professional.</t>
  </si>
  <si>
    <t xml:space="preserve">Your gold bill, priced</t>
  </si>
  <si>
    <t xml:space="preserve">Type only in the yellow cells. Rates are per 10 grams, before GST, for the purity you pick.</t>
  </si>
  <si>
    <t xml:space="preserve">Piece</t>
  </si>
  <si>
    <t xml:space="preserve">Weight (grams)</t>
  </si>
  <si>
    <t xml:space="preserve">Purity</t>
  </si>
  <si>
    <t xml:space="preserve">Day's rate per 10 g for that purity (₹, before GST)</t>
  </si>
  <si>
    <t xml:space="preserve">Making charge is in</t>
  </si>
  <si>
    <t xml:space="preserve">Making charge (% or ₹ per gram)</t>
  </si>
  <si>
    <t xml:space="preserve">Stones and other charges (₹)</t>
  </si>
  <si>
    <t xml:space="preserve">GST (default 3%)</t>
  </si>
  <si>
    <t xml:space="preserve">Buyback deduction (%)</t>
  </si>
  <si>
    <t xml:space="preserve">Metal value (₹)</t>
  </si>
  <si>
    <t xml:space="preserve">Making charge (₹)</t>
  </si>
  <si>
    <t xml:space="preserve">GST (₹)</t>
  </si>
  <si>
    <t xml:space="preserve">You pay (₹)</t>
  </si>
  <si>
    <t xml:space="preserve">Back today (₹)</t>
  </si>
  <si>
    <t xml:space="preserve">Under water (₹)</t>
  </si>
  <si>
    <t xml:space="preserve">Under water (% of what you paid)</t>
  </si>
  <si>
    <t xml:space="preserve">Rise gold needs to get you back to zero</t>
  </si>
  <si>
    <t xml:space="preserve">In plain words</t>
  </si>
  <si>
    <t xml:space="preserve">Example: 22K necklace (replace me)</t>
  </si>
  <si>
    <t xml:space="preserve">22K</t>
  </si>
  <si>
    <t xml:space="preserve">%</t>
  </si>
  <si>
    <t xml:space="preserve">Piece 2</t>
  </si>
  <si>
    <t xml:space="preserve">Piece 3</t>
  </si>
  <si>
    <t xml:space="preserve">Piece 4</t>
  </si>
  <si>
    <t xml:space="preserve">Piece 5</t>
  </si>
  <si>
    <t xml:space="preserve">Piece 6</t>
  </si>
  <si>
    <t xml:space="preserve">Blue numbers on yellow are yours to change. Black numbers are formulas.</t>
  </si>
  <si>
    <t xml:space="preserve">Example rate: IBJA, 12 October 2026 (PM), 22K ₹1,35,624 per 10 g before GST. The 12% making charge is illustrative.</t>
  </si>
  <si>
    <t xml:space="preserve">Education only. No jeweller, fund or app is named, ranked or recommended. chillartheory.com · CC BY 4.0</t>
  </si>
  <si>
    <t xml:space="preserve">Test cases (v1.0, 18 October 2026)</t>
  </si>
  <si>
    <t xml:space="preserve">Recalculated in LibreOffice and checked by hand in Python. See test-notes.md.</t>
  </si>
  <si>
    <t xml:space="preserve">1. Necklace, Issue #3</t>
  </si>
  <si>
    <t xml:space="preserve">2. Coin, Issue #3</t>
  </si>
  <si>
    <t xml:space="preserve">24K</t>
  </si>
  <si>
    <t xml:space="preserve">3. Making as ₹ per gram</t>
  </si>
  <si>
    <t xml:space="preserve">₹ per gram</t>
  </si>
  <si>
    <t xml:space="preserve">4. Zero making, no deduction</t>
  </si>
  <si>
    <t xml:space="preserve">5. 18K with stones</t>
  </si>
  <si>
    <t xml:space="preserve">18K</t>
  </si>
  <si>
    <t xml:space="preserve">6. Necklace, 3% deduction</t>
  </si>
  <si>
    <t xml:space="preserve">7. Percentages typed as whole numbers</t>
  </si>
  <si>
    <t xml:space="preserve">Blank 8</t>
  </si>
</sst>
</file>

<file path=xl/styles.xml><?xml version="1.0" encoding="utf-8"?>
<styleSheet xmlns="http://schemas.openxmlformats.org/spreadsheetml/2006/main">
  <numFmts count="6">
    <numFmt numFmtId="164" formatCode="General"/>
    <numFmt numFmtId="165" formatCode="0.000"/>
    <numFmt numFmtId="166" formatCode="@"/>
    <numFmt numFmtId="167" formatCode="#,##0"/>
    <numFmt numFmtId="168" formatCode="#,##0.00"/>
    <numFmt numFmtId="169" formatCode="0.0%"/>
  </numFmts>
  <fonts count="13">
    <font>
      <sz val="11"/>
      <color theme="1"/>
      <name val="Calibri"/>
      <family val="2"/>
      <charset val="1"/>
    </font>
    <font>
      <sz val="10"/>
      <name val="Arial"/>
      <family val="0"/>
    </font>
    <font>
      <sz val="10"/>
      <name val="Arial"/>
      <family val="0"/>
    </font>
    <font>
      <sz val="10"/>
      <name val="Arial"/>
      <family val="0"/>
    </font>
    <font>
      <b val="true"/>
      <sz val="18"/>
      <color rgb="FF14213D"/>
      <name val="Arial"/>
      <family val="0"/>
      <charset val="1"/>
    </font>
    <font>
      <sz val="10"/>
      <color rgb="FF14213D"/>
      <name val="Arial"/>
      <family val="0"/>
      <charset val="1"/>
    </font>
    <font>
      <b val="true"/>
      <sz val="12"/>
      <color rgb="FF14213D"/>
      <name val="Arial"/>
      <family val="0"/>
      <charset val="1"/>
    </font>
    <font>
      <sz val="11"/>
      <color rgb="FF14213D"/>
      <name val="Arial"/>
      <family val="0"/>
      <charset val="1"/>
    </font>
    <font>
      <b val="true"/>
      <sz val="14"/>
      <color rgb="FF14213D"/>
      <name val="Arial"/>
      <family val="0"/>
      <charset val="1"/>
    </font>
    <font>
      <b val="true"/>
      <sz val="10"/>
      <color rgb="FFFBF7EF"/>
      <name val="Arial"/>
      <family val="0"/>
      <charset val="1"/>
    </font>
    <font>
      <sz val="11"/>
      <color rgb="FF0000FF"/>
      <name val="Arial"/>
      <family val="0"/>
      <charset val="1"/>
    </font>
    <font>
      <sz val="11"/>
      <color rgb="FF000000"/>
      <name val="Arial"/>
      <family val="0"/>
      <charset val="1"/>
    </font>
    <font>
      <b val="true"/>
      <sz val="11"/>
      <color rgb="FF000000"/>
      <name val="Arial"/>
      <family val="0"/>
      <charset val="1"/>
    </font>
  </fonts>
  <fills count="4">
    <fill>
      <patternFill patternType="none"/>
    </fill>
    <fill>
      <patternFill patternType="gray125"/>
    </fill>
    <fill>
      <patternFill patternType="solid">
        <fgColor rgb="FF14213D"/>
        <bgColor rgb="FF003366"/>
      </patternFill>
    </fill>
    <fill>
      <patternFill patternType="solid">
        <fgColor rgb="FFFFF2CC"/>
        <bgColor rgb="FFFBF7E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0" fillId="3" borderId="0" xfId="0" applyFont="true" applyBorder="false" applyAlignment="false" applyProtection="false">
      <alignment horizontal="general" vertical="bottom" textRotation="0" wrapText="false" indent="0" shrinkToFit="false"/>
      <protection locked="true" hidden="false"/>
    </xf>
    <xf numFmtId="166" fontId="10" fillId="3" borderId="0" xfId="0" applyFont="true" applyBorder="false" applyAlignment="false" applyProtection="false">
      <alignment horizontal="general" vertical="bottom" textRotation="0" wrapText="false" indent="0" shrinkToFit="false"/>
      <protection locked="true" hidden="false"/>
    </xf>
    <xf numFmtId="167" fontId="10" fillId="3" borderId="0" xfId="0" applyFont="true" applyBorder="false" applyAlignment="false" applyProtection="false">
      <alignment horizontal="general" vertical="bottom" textRotation="0" wrapText="false" indent="0" shrinkToFit="false"/>
      <protection locked="true" hidden="false"/>
    </xf>
    <xf numFmtId="168" fontId="10" fillId="3" borderId="0" xfId="0" applyFont="true" applyBorder="false" applyAlignment="false" applyProtection="false">
      <alignment horizontal="general" vertical="bottom" textRotation="0" wrapText="false" indent="0" shrinkToFit="false"/>
      <protection locked="true" hidden="false"/>
    </xf>
    <xf numFmtId="169" fontId="10" fillId="3"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BF7E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421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22.0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6.85" hidden="false" customHeight="false" outlineLevel="0" collapsed="false">
      <c r="A5" s="4" t="s">
        <v>3</v>
      </c>
    </row>
    <row r="7" customFormat="false" ht="15" hidden="false" customHeight="false" outlineLevel="0" collapsed="false">
      <c r="A7" s="3" t="s">
        <v>4</v>
      </c>
    </row>
    <row r="8" customFormat="false" ht="26.85" hidden="false" customHeight="false" outlineLevel="0" collapsed="false">
      <c r="A8" s="4" t="s">
        <v>5</v>
      </c>
    </row>
    <row r="10" customFormat="false" ht="15" hidden="false" customHeight="false" outlineLevel="0" collapsed="false">
      <c r="A10" s="3" t="s">
        <v>6</v>
      </c>
    </row>
    <row r="11" customFormat="false" ht="15" hidden="false" customHeight="false" outlineLevel="0" collapsed="false">
      <c r="A11" s="4" t="s">
        <v>7</v>
      </c>
    </row>
    <row r="12" customFormat="false" ht="15" hidden="false" customHeight="false" outlineLevel="0" collapsed="false">
      <c r="A12" s="4" t="s">
        <v>8</v>
      </c>
    </row>
    <row r="13" customFormat="false" ht="15" hidden="false" customHeight="false" outlineLevel="0" collapsed="false">
      <c r="A13" s="4" t="s">
        <v>9</v>
      </c>
    </row>
    <row r="14" customFormat="false" ht="26.85" hidden="false" customHeight="false" outlineLevel="0" collapsed="false">
      <c r="A14" s="4" t="s">
        <v>10</v>
      </c>
    </row>
    <row r="15" customFormat="false" ht="15" hidden="false" customHeight="false" outlineLevel="0" collapsed="false">
      <c r="A15" s="4" t="s">
        <v>11</v>
      </c>
    </row>
    <row r="16" customFormat="false" ht="26.85" hidden="false" customHeight="false" outlineLevel="0" collapsed="false">
      <c r="A16" s="4" t="s">
        <v>12</v>
      </c>
    </row>
    <row r="17" customFormat="false" ht="15" hidden="false" customHeight="false" outlineLevel="0" collapsed="false">
      <c r="A17" s="4" t="s">
        <v>13</v>
      </c>
    </row>
    <row r="19" customFormat="false" ht="15" hidden="false" customHeight="false" outlineLevel="0" collapsed="false">
      <c r="A19" s="3" t="s">
        <v>14</v>
      </c>
    </row>
    <row r="20" customFormat="false" ht="15" hidden="false" customHeight="false" outlineLevel="0" collapsed="false">
      <c r="A20" s="4" t="s">
        <v>15</v>
      </c>
    </row>
    <row r="21" customFormat="false" ht="15" hidden="false" customHeight="false" outlineLevel="0" collapsed="false">
      <c r="A21" s="4" t="s">
        <v>16</v>
      </c>
    </row>
    <row r="22" customFormat="false" ht="15" hidden="false" customHeight="false" outlineLevel="0" collapsed="false">
      <c r="A22" s="4" t="s">
        <v>17</v>
      </c>
    </row>
    <row r="23" customFormat="false" ht="15" hidden="false" customHeight="false" outlineLevel="0" collapsed="false">
      <c r="A23" s="4" t="s">
        <v>18</v>
      </c>
    </row>
    <row r="25" customFormat="false" ht="15" hidden="false" customHeight="false" outlineLevel="0" collapsed="false">
      <c r="A25" s="3" t="s">
        <v>19</v>
      </c>
    </row>
    <row r="26" customFormat="false" ht="15" hidden="false" customHeight="false" outlineLevel="0" collapsed="false">
      <c r="A26" s="4" t="s">
        <v>20</v>
      </c>
    </row>
    <row r="27" customFormat="false" ht="15" hidden="false" customHeight="false" outlineLevel="0" collapsed="false">
      <c r="A27" s="4" t="s">
        <v>21</v>
      </c>
    </row>
    <row r="28" customFormat="false" ht="15" hidden="false" customHeight="false" outlineLevel="0" collapsed="false">
      <c r="A28" s="4" t="s">
        <v>22</v>
      </c>
    </row>
    <row r="29" customFormat="false" ht="26.85" hidden="false" customHeight="false" outlineLevel="0" collapsed="false">
      <c r="A29" s="4" t="s">
        <v>23</v>
      </c>
    </row>
    <row r="30" customFormat="false" ht="15" hidden="false" customHeight="false" outlineLevel="0" collapsed="false">
      <c r="A30" s="4" t="s">
        <v>24</v>
      </c>
    </row>
    <row r="31" customFormat="false" ht="15" hidden="false" customHeight="false" outlineLevel="0" collapsed="false">
      <c r="A31" s="4" t="s">
        <v>25</v>
      </c>
    </row>
    <row r="33" customFormat="false" ht="15" hidden="false" customHeight="false" outlineLevel="0" collapsed="false">
      <c r="A33" s="3" t="s">
        <v>26</v>
      </c>
    </row>
    <row r="34" customFormat="false" ht="26.85" hidden="false" customHeight="false" outlineLevel="0" collapsed="false">
      <c r="A34" s="4"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
    <col collapsed="false" customWidth="true" hidden="false" outlineLevel="0" max="3" min="3" style="0" width="10"/>
    <col collapsed="false" customWidth="true" hidden="false" outlineLevel="0" max="4" min="4" style="0" width="18"/>
    <col collapsed="false" customWidth="true" hidden="false" outlineLevel="0" max="7" min="5" style="0" width="14"/>
    <col collapsed="false" customWidth="true" hidden="false" outlineLevel="0" max="8" min="8" style="0" width="11"/>
    <col collapsed="false" customWidth="true" hidden="false" outlineLevel="0" max="9" min="9" style="0" width="12"/>
    <col collapsed="false" customWidth="true" hidden="false" outlineLevel="0" max="11" min="10" style="0" width="13"/>
    <col collapsed="false" customWidth="true" hidden="false" outlineLevel="0" max="12" min="12" style="0" width="11"/>
    <col collapsed="false" customWidth="true" hidden="false" outlineLevel="0" max="16" min="13" style="0" width="13"/>
    <col collapsed="false" customWidth="true" hidden="false" outlineLevel="0" max="17" min="17" style="0" width="15"/>
    <col collapsed="false" customWidth="true" hidden="false" outlineLevel="0" max="18" min="18" style="0" width="48"/>
  </cols>
  <sheetData>
    <row r="1" customFormat="false" ht="17.35" hidden="false" customHeight="false" outlineLevel="0" collapsed="false">
      <c r="A1" s="5" t="s">
        <v>28</v>
      </c>
    </row>
    <row r="2" customFormat="false" ht="15" hidden="false" customHeight="false" outlineLevel="0" collapsed="false">
      <c r="A2" s="2" t="s">
        <v>29</v>
      </c>
    </row>
    <row r="4" customFormat="false" ht="54" hidden="false" customHeight="true" outlineLevel="0" collapsed="false">
      <c r="A4" s="6" t="s">
        <v>30</v>
      </c>
      <c r="B4" s="6" t="s">
        <v>31</v>
      </c>
      <c r="C4" s="6" t="s">
        <v>32</v>
      </c>
      <c r="D4" s="6" t="s">
        <v>33</v>
      </c>
      <c r="E4" s="6" t="s">
        <v>34</v>
      </c>
      <c r="F4" s="6" t="s">
        <v>35</v>
      </c>
      <c r="G4" s="6" t="s">
        <v>36</v>
      </c>
      <c r="H4" s="6" t="s">
        <v>37</v>
      </c>
      <c r="I4" s="6" t="s">
        <v>38</v>
      </c>
      <c r="J4" s="6" t="s">
        <v>39</v>
      </c>
      <c r="K4" s="6" t="s">
        <v>40</v>
      </c>
      <c r="L4" s="6" t="s">
        <v>41</v>
      </c>
      <c r="M4" s="6" t="s">
        <v>42</v>
      </c>
      <c r="N4" s="6" t="s">
        <v>43</v>
      </c>
      <c r="O4" s="6" t="s">
        <v>44</v>
      </c>
      <c r="P4" s="6" t="s">
        <v>45</v>
      </c>
      <c r="Q4" s="6" t="s">
        <v>46</v>
      </c>
      <c r="R4" s="6" t="s">
        <v>47</v>
      </c>
    </row>
    <row r="5" customFormat="false" ht="26.85" hidden="false" customHeight="false" outlineLevel="0" collapsed="false">
      <c r="A5" s="7" t="s">
        <v>48</v>
      </c>
      <c r="B5" s="8" t="n">
        <v>10</v>
      </c>
      <c r="C5" s="9" t="s">
        <v>49</v>
      </c>
      <c r="D5" s="10" t="n">
        <v>135624</v>
      </c>
      <c r="E5" s="9" t="s">
        <v>50</v>
      </c>
      <c r="F5" s="11" t="n">
        <v>0.12</v>
      </c>
      <c r="G5" s="10" t="n">
        <v>0</v>
      </c>
      <c r="H5" s="12" t="n">
        <v>0.03</v>
      </c>
      <c r="I5" s="12" t="n">
        <v>0</v>
      </c>
      <c r="J5" s="13" t="n">
        <f aca="false">IF(AND(ISNUMBER(B5),ISNUMBER(D5),B5&gt;0,D5&gt;0),B5/10*D5,"")</f>
        <v>135624</v>
      </c>
      <c r="K5" s="13" t="n">
        <f aca="false">IF(J5="","",IF(E5="₹ per gram",N(F5)*B5,J5*IF(N(F5)&gt;1,N(F5)/100,N(F5))))</f>
        <v>16274.88</v>
      </c>
      <c r="L5" s="13" t="n">
        <f aca="false">IF(J5="","",(J5+K5+N(G5))*IF(ISNUMBER(H5),IF(H5&gt;1,H5/100,H5),0.03))</f>
        <v>4556.9664</v>
      </c>
      <c r="M5" s="14" t="n">
        <f aca="false">IF(J5="","",J5+K5+N(G5)+L5)</f>
        <v>156455.8464</v>
      </c>
      <c r="N5" s="13" t="n">
        <f aca="false">IF(J5="","",J5*(1-IF(N(I5)&gt;1,N(I5)/100,N(I5))))</f>
        <v>135624</v>
      </c>
      <c r="O5" s="13" t="n">
        <f aca="false">IF(J5="","",M5-N5)</f>
        <v>20831.8464</v>
      </c>
      <c r="P5" s="15" t="n">
        <f aca="false">IF(J5="","",O5/M5)</f>
        <v>0.133148404993065</v>
      </c>
      <c r="Q5" s="16" t="n">
        <f aca="false">IF(OR(J5="",N5&lt;=0),"",M5/N5-1)</f>
        <v>0.1536</v>
      </c>
      <c r="R5" s="17" t="str">
        <f aca="false">IF(J5="","","Of every ₹100 you paid, ₹"&amp;TEXT(J5/M5*100,"0")&amp;" is metal. Gold has to rise "&amp;TEXT(Q5,"0.0%")&amp;" before you get back what you paid.")</f>
        <v>Of every ₹100 you paid, ₹87 is metal. Gold has to rise 15.4% before you get back what you paid.</v>
      </c>
    </row>
    <row r="6" customFormat="false" ht="15" hidden="false" customHeight="false" outlineLevel="0" collapsed="false">
      <c r="A6" s="7" t="s">
        <v>51</v>
      </c>
      <c r="B6" s="8"/>
      <c r="C6" s="9"/>
      <c r="D6" s="10"/>
      <c r="E6" s="9"/>
      <c r="F6" s="11"/>
      <c r="G6" s="10"/>
      <c r="H6" s="12"/>
      <c r="I6" s="12"/>
      <c r="J6" s="13" t="str">
        <f aca="false">IF(AND(ISNUMBER(B6),ISNUMBER(D6),B6&gt;0,D6&gt;0),B6/10*D6,"")</f>
        <v/>
      </c>
      <c r="K6" s="13" t="str">
        <f aca="false">IF(J6="","",IF(E6="₹ per gram",N(F6)*B6,J6*IF(N(F6)&gt;1,N(F6)/100,N(F6))))</f>
        <v/>
      </c>
      <c r="L6" s="13" t="str">
        <f aca="false">IF(J6="","",(J6+K6+N(G6))*IF(ISNUMBER(H6),IF(H6&gt;1,H6/100,H6),0.03))</f>
        <v/>
      </c>
      <c r="M6" s="14" t="str">
        <f aca="false">IF(J6="","",J6+K6+N(G6)+L6)</f>
        <v/>
      </c>
      <c r="N6" s="13" t="str">
        <f aca="false">IF(J6="","",J6*(1-IF(N(I6)&gt;1,N(I6)/100,N(I6))))</f>
        <v/>
      </c>
      <c r="O6" s="13" t="str">
        <f aca="false">IF(J6="","",M6-N6)</f>
        <v/>
      </c>
      <c r="P6" s="15" t="str">
        <f aca="false">IF(J6="","",O6/M6)</f>
        <v/>
      </c>
      <c r="Q6" s="16" t="str">
        <f aca="false">IF(OR(J6="",N6&lt;=0),"",M6/N6-1)</f>
        <v/>
      </c>
      <c r="R6" s="17" t="str">
        <f aca="false">IF(J6="","","Of every ₹100 you paid, ₹"&amp;TEXT(J6/M6*100,"0")&amp;" is metal. Gold has to rise "&amp;TEXT(Q6,"0.0%")&amp;" before you get back what you paid.")</f>
        <v/>
      </c>
    </row>
    <row r="7" customFormat="false" ht="15" hidden="false" customHeight="false" outlineLevel="0" collapsed="false">
      <c r="A7" s="7" t="s">
        <v>52</v>
      </c>
      <c r="B7" s="8"/>
      <c r="C7" s="9"/>
      <c r="D7" s="10"/>
      <c r="E7" s="9"/>
      <c r="F7" s="11"/>
      <c r="G7" s="10"/>
      <c r="H7" s="12"/>
      <c r="I7" s="12"/>
      <c r="J7" s="13" t="str">
        <f aca="false">IF(AND(ISNUMBER(B7),ISNUMBER(D7),B7&gt;0,D7&gt;0),B7/10*D7,"")</f>
        <v/>
      </c>
      <c r="K7" s="13" t="str">
        <f aca="false">IF(J7="","",IF(E7="₹ per gram",N(F7)*B7,J7*IF(N(F7)&gt;1,N(F7)/100,N(F7))))</f>
        <v/>
      </c>
      <c r="L7" s="13" t="str">
        <f aca="false">IF(J7="","",(J7+K7+N(G7))*IF(ISNUMBER(H7),IF(H7&gt;1,H7/100,H7),0.03))</f>
        <v/>
      </c>
      <c r="M7" s="14" t="str">
        <f aca="false">IF(J7="","",J7+K7+N(G7)+L7)</f>
        <v/>
      </c>
      <c r="N7" s="13" t="str">
        <f aca="false">IF(J7="","",J7*(1-IF(N(I7)&gt;1,N(I7)/100,N(I7))))</f>
        <v/>
      </c>
      <c r="O7" s="13" t="str">
        <f aca="false">IF(J7="","",M7-N7)</f>
        <v/>
      </c>
      <c r="P7" s="15" t="str">
        <f aca="false">IF(J7="","",O7/M7)</f>
        <v/>
      </c>
      <c r="Q7" s="16" t="str">
        <f aca="false">IF(OR(J7="",N7&lt;=0),"",M7/N7-1)</f>
        <v/>
      </c>
      <c r="R7" s="17" t="str">
        <f aca="false">IF(J7="","","Of every ₹100 you paid, ₹"&amp;TEXT(J7/M7*100,"0")&amp;" is metal. Gold has to rise "&amp;TEXT(Q7,"0.0%")&amp;" before you get back what you paid.")</f>
        <v/>
      </c>
    </row>
    <row r="8" customFormat="false" ht="15" hidden="false" customHeight="false" outlineLevel="0" collapsed="false">
      <c r="A8" s="7" t="s">
        <v>53</v>
      </c>
      <c r="B8" s="8"/>
      <c r="C8" s="9"/>
      <c r="D8" s="10"/>
      <c r="E8" s="9"/>
      <c r="F8" s="11"/>
      <c r="G8" s="10"/>
      <c r="H8" s="12"/>
      <c r="I8" s="12"/>
      <c r="J8" s="13" t="str">
        <f aca="false">IF(AND(ISNUMBER(B8),ISNUMBER(D8),B8&gt;0,D8&gt;0),B8/10*D8,"")</f>
        <v/>
      </c>
      <c r="K8" s="13" t="str">
        <f aca="false">IF(J8="","",IF(E8="₹ per gram",N(F8)*B8,J8*IF(N(F8)&gt;1,N(F8)/100,N(F8))))</f>
        <v/>
      </c>
      <c r="L8" s="13" t="str">
        <f aca="false">IF(J8="","",(J8+K8+N(G8))*IF(ISNUMBER(H8),IF(H8&gt;1,H8/100,H8),0.03))</f>
        <v/>
      </c>
      <c r="M8" s="14" t="str">
        <f aca="false">IF(J8="","",J8+K8+N(G8)+L8)</f>
        <v/>
      </c>
      <c r="N8" s="13" t="str">
        <f aca="false">IF(J8="","",J8*(1-IF(N(I8)&gt;1,N(I8)/100,N(I8))))</f>
        <v/>
      </c>
      <c r="O8" s="13" t="str">
        <f aca="false">IF(J8="","",M8-N8)</f>
        <v/>
      </c>
      <c r="P8" s="15" t="str">
        <f aca="false">IF(J8="","",O8/M8)</f>
        <v/>
      </c>
      <c r="Q8" s="16" t="str">
        <f aca="false">IF(OR(J8="",N8&lt;=0),"",M8/N8-1)</f>
        <v/>
      </c>
      <c r="R8" s="17" t="str">
        <f aca="false">IF(J8="","","Of every ₹100 you paid, ₹"&amp;TEXT(J8/M8*100,"0")&amp;" is metal. Gold has to rise "&amp;TEXT(Q8,"0.0%")&amp;" before you get back what you paid.")</f>
        <v/>
      </c>
    </row>
    <row r="9" customFormat="false" ht="15" hidden="false" customHeight="false" outlineLevel="0" collapsed="false">
      <c r="A9" s="7" t="s">
        <v>54</v>
      </c>
      <c r="B9" s="8"/>
      <c r="C9" s="9"/>
      <c r="D9" s="10"/>
      <c r="E9" s="9"/>
      <c r="F9" s="11"/>
      <c r="G9" s="10"/>
      <c r="H9" s="12"/>
      <c r="I9" s="12"/>
      <c r="J9" s="13" t="str">
        <f aca="false">IF(AND(ISNUMBER(B9),ISNUMBER(D9),B9&gt;0,D9&gt;0),B9/10*D9,"")</f>
        <v/>
      </c>
      <c r="K9" s="13" t="str">
        <f aca="false">IF(J9="","",IF(E9="₹ per gram",N(F9)*B9,J9*IF(N(F9)&gt;1,N(F9)/100,N(F9))))</f>
        <v/>
      </c>
      <c r="L9" s="13" t="str">
        <f aca="false">IF(J9="","",(J9+K9+N(G9))*IF(ISNUMBER(H9),IF(H9&gt;1,H9/100,H9),0.03))</f>
        <v/>
      </c>
      <c r="M9" s="14" t="str">
        <f aca="false">IF(J9="","",J9+K9+N(G9)+L9)</f>
        <v/>
      </c>
      <c r="N9" s="13" t="str">
        <f aca="false">IF(J9="","",J9*(1-IF(N(I9)&gt;1,N(I9)/100,N(I9))))</f>
        <v/>
      </c>
      <c r="O9" s="13" t="str">
        <f aca="false">IF(J9="","",M9-N9)</f>
        <v/>
      </c>
      <c r="P9" s="15" t="str">
        <f aca="false">IF(J9="","",O9/M9)</f>
        <v/>
      </c>
      <c r="Q9" s="16" t="str">
        <f aca="false">IF(OR(J9="",N9&lt;=0),"",M9/N9-1)</f>
        <v/>
      </c>
      <c r="R9" s="17" t="str">
        <f aca="false">IF(J9="","","Of every ₹100 you paid, ₹"&amp;TEXT(J9/M9*100,"0")&amp;" is metal. Gold has to rise "&amp;TEXT(Q9,"0.0%")&amp;" before you get back what you paid.")</f>
        <v/>
      </c>
    </row>
    <row r="10" customFormat="false" ht="15" hidden="false" customHeight="false" outlineLevel="0" collapsed="false">
      <c r="A10" s="7" t="s">
        <v>55</v>
      </c>
      <c r="B10" s="8"/>
      <c r="C10" s="9"/>
      <c r="D10" s="10"/>
      <c r="E10" s="9"/>
      <c r="F10" s="11"/>
      <c r="G10" s="10"/>
      <c r="H10" s="12"/>
      <c r="I10" s="12"/>
      <c r="J10" s="13" t="str">
        <f aca="false">IF(AND(ISNUMBER(B10),ISNUMBER(D10),B10&gt;0,D10&gt;0),B10/10*D10,"")</f>
        <v/>
      </c>
      <c r="K10" s="13" t="str">
        <f aca="false">IF(J10="","",IF(E10="₹ per gram",N(F10)*B10,J10*IF(N(F10)&gt;1,N(F10)/100,N(F10))))</f>
        <v/>
      </c>
      <c r="L10" s="13" t="str">
        <f aca="false">IF(J10="","",(J10+K10+N(G10))*IF(ISNUMBER(H10),IF(H10&gt;1,H10/100,H10),0.03))</f>
        <v/>
      </c>
      <c r="M10" s="14" t="str">
        <f aca="false">IF(J10="","",J10+K10+N(G10)+L10)</f>
        <v/>
      </c>
      <c r="N10" s="13" t="str">
        <f aca="false">IF(J10="","",J10*(1-IF(N(I10)&gt;1,N(I10)/100,N(I10))))</f>
        <v/>
      </c>
      <c r="O10" s="13" t="str">
        <f aca="false">IF(J10="","",M10-N10)</f>
        <v/>
      </c>
      <c r="P10" s="15" t="str">
        <f aca="false">IF(J10="","",O10/M10)</f>
        <v/>
      </c>
      <c r="Q10" s="16" t="str">
        <f aca="false">IF(OR(J10="",N10&lt;=0),"",M10/N10-1)</f>
        <v/>
      </c>
      <c r="R10" s="17" t="str">
        <f aca="false">IF(J10="","","Of every ₹100 you paid, ₹"&amp;TEXT(J10/M10*100,"0")&amp;" is metal. Gold has to rise "&amp;TEXT(Q10,"0.0%")&amp;" before you get back what you paid.")</f>
        <v/>
      </c>
    </row>
    <row r="12" customFormat="false" ht="15" hidden="false" customHeight="false" outlineLevel="0" collapsed="false">
      <c r="A12" s="2" t="s">
        <v>56</v>
      </c>
    </row>
    <row r="13" customFormat="false" ht="15" hidden="false" customHeight="false" outlineLevel="0" collapsed="false">
      <c r="A13" s="2" t="s">
        <v>57</v>
      </c>
    </row>
    <row r="14" customFormat="false" ht="15" hidden="false" customHeight="false" outlineLevel="0" collapsed="false">
      <c r="A14" s="2" t="s">
        <v>58</v>
      </c>
    </row>
  </sheetData>
  <dataValidations count="2">
    <dataValidation allowBlank="true" errorStyle="stop" operator="between" showDropDown="false" showErrorMessage="false" showInputMessage="false" sqref="C5:C10" type="list">
      <formula1>"24K,22K,18K,14K,other"</formula1>
      <formula2>0</formula2>
    </dataValidation>
    <dataValidation allowBlank="true" errorStyle="stop" operator="between" showDropDown="false" showErrorMessage="false" showInputMessage="false" sqref="E5:E10" type="list">
      <formula1>"%,₹ per gram"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
    <col collapsed="false" customWidth="true" hidden="false" outlineLevel="0" max="3" min="3" style="0" width="10"/>
    <col collapsed="false" customWidth="true" hidden="false" outlineLevel="0" max="4" min="4" style="0" width="18"/>
    <col collapsed="false" customWidth="true" hidden="false" outlineLevel="0" max="7" min="5" style="0" width="14"/>
    <col collapsed="false" customWidth="true" hidden="false" outlineLevel="0" max="8" min="8" style="0" width="11"/>
    <col collapsed="false" customWidth="true" hidden="false" outlineLevel="0" max="9" min="9" style="0" width="12"/>
    <col collapsed="false" customWidth="true" hidden="false" outlineLevel="0" max="11" min="10" style="0" width="13"/>
    <col collapsed="false" customWidth="true" hidden="false" outlineLevel="0" max="12" min="12" style="0" width="11"/>
    <col collapsed="false" customWidth="true" hidden="false" outlineLevel="0" max="16" min="13" style="0" width="13"/>
    <col collapsed="false" customWidth="true" hidden="false" outlineLevel="0" max="17" min="17" style="0" width="15"/>
    <col collapsed="false" customWidth="true" hidden="false" outlineLevel="0" max="18" min="18" style="0" width="48"/>
  </cols>
  <sheetData>
    <row r="1" customFormat="false" ht="17.35" hidden="false" customHeight="false" outlineLevel="0" collapsed="false">
      <c r="A1" s="5" t="s">
        <v>59</v>
      </c>
    </row>
    <row r="2" customFormat="false" ht="15" hidden="false" customHeight="false" outlineLevel="0" collapsed="false">
      <c r="A2" s="2" t="s">
        <v>60</v>
      </c>
    </row>
    <row r="4" customFormat="false" ht="54" hidden="false" customHeight="true" outlineLevel="0" collapsed="false">
      <c r="A4" s="6" t="s">
        <v>30</v>
      </c>
      <c r="B4" s="6" t="s">
        <v>31</v>
      </c>
      <c r="C4" s="6" t="s">
        <v>32</v>
      </c>
      <c r="D4" s="6" t="s">
        <v>33</v>
      </c>
      <c r="E4" s="6" t="s">
        <v>34</v>
      </c>
      <c r="F4" s="6" t="s">
        <v>35</v>
      </c>
      <c r="G4" s="6" t="s">
        <v>36</v>
      </c>
      <c r="H4" s="6" t="s">
        <v>37</v>
      </c>
      <c r="I4" s="6" t="s">
        <v>38</v>
      </c>
      <c r="J4" s="6" t="s">
        <v>39</v>
      </c>
      <c r="K4" s="6" t="s">
        <v>40</v>
      </c>
      <c r="L4" s="6" t="s">
        <v>41</v>
      </c>
      <c r="M4" s="6" t="s">
        <v>42</v>
      </c>
      <c r="N4" s="6" t="s">
        <v>43</v>
      </c>
      <c r="O4" s="6" t="s">
        <v>44</v>
      </c>
      <c r="P4" s="6" t="s">
        <v>45</v>
      </c>
      <c r="Q4" s="6" t="s">
        <v>46</v>
      </c>
      <c r="R4" s="6" t="s">
        <v>47</v>
      </c>
    </row>
    <row r="5" customFormat="false" ht="26.85" hidden="false" customHeight="false" outlineLevel="0" collapsed="false">
      <c r="A5" s="7" t="s">
        <v>61</v>
      </c>
      <c r="B5" s="8" t="n">
        <v>10</v>
      </c>
      <c r="C5" s="9" t="s">
        <v>49</v>
      </c>
      <c r="D5" s="10" t="n">
        <v>135624</v>
      </c>
      <c r="E5" s="9" t="s">
        <v>50</v>
      </c>
      <c r="F5" s="11" t="n">
        <v>0.12</v>
      </c>
      <c r="G5" s="10" t="n">
        <v>0</v>
      </c>
      <c r="H5" s="12" t="n">
        <v>0.03</v>
      </c>
      <c r="I5" s="12" t="n">
        <v>0</v>
      </c>
      <c r="J5" s="13" t="n">
        <f aca="false">IF(AND(ISNUMBER(B5),ISNUMBER(D5),B5&gt;0,D5&gt;0),B5/10*D5,"")</f>
        <v>135624</v>
      </c>
      <c r="K5" s="13" t="n">
        <f aca="false">IF(J5="","",IF(E5="₹ per gram",N(F5)*B5,J5*IF(N(F5)&gt;1,N(F5)/100,N(F5))))</f>
        <v>16274.88</v>
      </c>
      <c r="L5" s="13" t="n">
        <f aca="false">IF(J5="","",(J5+K5+N(G5))*IF(ISNUMBER(H5),IF(H5&gt;1,H5/100,H5),0.03))</f>
        <v>4556.9664</v>
      </c>
      <c r="M5" s="14" t="n">
        <f aca="false">IF(J5="","",J5+K5+N(G5)+L5)</f>
        <v>156455.8464</v>
      </c>
      <c r="N5" s="13" t="n">
        <f aca="false">IF(J5="","",J5*(1-IF(N(I5)&gt;1,N(I5)/100,N(I5))))</f>
        <v>135624</v>
      </c>
      <c r="O5" s="13" t="n">
        <f aca="false">IF(J5="","",M5-N5)</f>
        <v>20831.8464</v>
      </c>
      <c r="P5" s="15" t="n">
        <f aca="false">IF(J5="","",O5/M5)</f>
        <v>0.133148404993065</v>
      </c>
      <c r="Q5" s="16" t="n">
        <f aca="false">IF(OR(J5="",N5&lt;=0),"",M5/N5-1)</f>
        <v>0.1536</v>
      </c>
      <c r="R5" s="17" t="str">
        <f aca="false">IF(J5="","","Of every ₹100 you paid, ₹"&amp;TEXT(J5/M5*100,"0")&amp;" is metal. Gold has to rise "&amp;TEXT(Q5,"0.0%")&amp;" before you get back what you paid.")</f>
        <v>Of every ₹100 you paid, ₹87 is metal. Gold has to rise 15.4% before you get back what you paid.</v>
      </c>
    </row>
    <row r="6" customFormat="false" ht="26.85" hidden="false" customHeight="false" outlineLevel="0" collapsed="false">
      <c r="A6" s="7" t="s">
        <v>62</v>
      </c>
      <c r="B6" s="8" t="n">
        <v>10</v>
      </c>
      <c r="C6" s="9" t="s">
        <v>63</v>
      </c>
      <c r="D6" s="10" t="n">
        <v>148061</v>
      </c>
      <c r="E6" s="9" t="s">
        <v>50</v>
      </c>
      <c r="F6" s="11" t="n">
        <v>0.02</v>
      </c>
      <c r="G6" s="10" t="n">
        <v>0</v>
      </c>
      <c r="H6" s="12" t="n">
        <v>0.03</v>
      </c>
      <c r="I6" s="12" t="n">
        <v>0</v>
      </c>
      <c r="J6" s="13" t="n">
        <f aca="false">IF(AND(ISNUMBER(B6),ISNUMBER(D6),B6&gt;0,D6&gt;0),B6/10*D6,"")</f>
        <v>148061</v>
      </c>
      <c r="K6" s="13" t="n">
        <f aca="false">IF(J6="","",IF(E6="₹ per gram",N(F6)*B6,J6*IF(N(F6)&gt;1,N(F6)/100,N(F6))))</f>
        <v>2961.22</v>
      </c>
      <c r="L6" s="13" t="n">
        <f aca="false">IF(J6="","",(J6+K6+N(G6))*IF(ISNUMBER(H6),IF(H6&gt;1,H6/100,H6),0.03))</f>
        <v>4530.6666</v>
      </c>
      <c r="M6" s="14" t="n">
        <f aca="false">IF(J6="","",J6+K6+N(G6)+L6)</f>
        <v>155552.8866</v>
      </c>
      <c r="N6" s="13" t="n">
        <f aca="false">IF(J6="","",J6*(1-IF(N(I6)&gt;1,N(I6)/100,N(I6))))</f>
        <v>148061</v>
      </c>
      <c r="O6" s="13" t="n">
        <f aca="false">IF(J6="","",M6-N6)</f>
        <v>7491.8866</v>
      </c>
      <c r="P6" s="15" t="n">
        <f aca="false">IF(J6="","",O6/M6)</f>
        <v>0.0481629545021892</v>
      </c>
      <c r="Q6" s="16" t="n">
        <f aca="false">IF(OR(J6="",N6&lt;=0),"",M6/N6-1)</f>
        <v>0.0506</v>
      </c>
      <c r="R6" s="17" t="str">
        <f aca="false">IF(J6="","","Of every ₹100 you paid, ₹"&amp;TEXT(J6/M6*100,"0")&amp;" is metal. Gold has to rise "&amp;TEXT(Q6,"0.0%")&amp;" before you get back what you paid.")</f>
        <v>Of every ₹100 you paid, ₹95 is metal. Gold has to rise 5.1% before you get back what you paid.</v>
      </c>
    </row>
    <row r="7" customFormat="false" ht="26.85" hidden="false" customHeight="false" outlineLevel="0" collapsed="false">
      <c r="A7" s="7" t="s">
        <v>64</v>
      </c>
      <c r="B7" s="8" t="n">
        <v>8</v>
      </c>
      <c r="C7" s="9" t="s">
        <v>49</v>
      </c>
      <c r="D7" s="10" t="n">
        <v>135624</v>
      </c>
      <c r="E7" s="9" t="s">
        <v>65</v>
      </c>
      <c r="F7" s="11" t="n">
        <v>1500</v>
      </c>
      <c r="G7" s="10" t="n">
        <v>0</v>
      </c>
      <c r="H7" s="12" t="n">
        <v>0.03</v>
      </c>
      <c r="I7" s="12" t="n">
        <v>0.03</v>
      </c>
      <c r="J7" s="13" t="n">
        <f aca="false">IF(AND(ISNUMBER(B7),ISNUMBER(D7),B7&gt;0,D7&gt;0),B7/10*D7,"")</f>
        <v>108499.2</v>
      </c>
      <c r="K7" s="13" t="n">
        <f aca="false">IF(J7="","",IF(E7="₹ per gram",N(F7)*B7,J7*IF(N(F7)&gt;1,N(F7)/100,N(F7))))</f>
        <v>12000</v>
      </c>
      <c r="L7" s="13" t="n">
        <f aca="false">IF(J7="","",(J7+K7+N(G7))*IF(ISNUMBER(H7),IF(H7&gt;1,H7/100,H7),0.03))</f>
        <v>3614.976</v>
      </c>
      <c r="M7" s="14" t="n">
        <f aca="false">IF(J7="","",J7+K7+N(G7)+L7)</f>
        <v>124114.176</v>
      </c>
      <c r="N7" s="13" t="n">
        <f aca="false">IF(J7="","",J7*(1-IF(N(I7)&gt;1,N(I7)/100,N(I7))))</f>
        <v>105244.224</v>
      </c>
      <c r="O7" s="13" t="n">
        <f aca="false">IF(J7="","",M7-N7)</f>
        <v>18869.952</v>
      </c>
      <c r="P7" s="15" t="n">
        <f aca="false">IF(J7="","",O7/M7)</f>
        <v>0.152037040474732</v>
      </c>
      <c r="Q7" s="16" t="n">
        <f aca="false">IF(OR(J7="",N7&lt;=0),"",M7/N7-1)</f>
        <v>0.179296794473016</v>
      </c>
      <c r="R7" s="17" t="str">
        <f aca="false">IF(J7="","","Of every ₹100 you paid, ₹"&amp;TEXT(J7/M7*100,"0")&amp;" is metal. Gold has to rise "&amp;TEXT(Q7,"0.0%")&amp;" before you get back what you paid.")</f>
        <v>Of every ₹100 you paid, ₹87 is metal. Gold has to rise 17.9% before you get back what you paid.</v>
      </c>
    </row>
    <row r="8" customFormat="false" ht="26.85" hidden="false" customHeight="false" outlineLevel="0" collapsed="false">
      <c r="A8" s="7" t="s">
        <v>66</v>
      </c>
      <c r="B8" s="8" t="n">
        <v>10</v>
      </c>
      <c r="C8" s="9" t="s">
        <v>63</v>
      </c>
      <c r="D8" s="10" t="n">
        <v>148061</v>
      </c>
      <c r="E8" s="9" t="s">
        <v>50</v>
      </c>
      <c r="F8" s="11" t="n">
        <v>0</v>
      </c>
      <c r="G8" s="10" t="n">
        <v>0</v>
      </c>
      <c r="H8" s="12" t="n">
        <v>0.03</v>
      </c>
      <c r="I8" s="12" t="n">
        <v>0</v>
      </c>
      <c r="J8" s="13" t="n">
        <f aca="false">IF(AND(ISNUMBER(B8),ISNUMBER(D8),B8&gt;0,D8&gt;0),B8/10*D8,"")</f>
        <v>148061</v>
      </c>
      <c r="K8" s="13" t="n">
        <f aca="false">IF(J8="","",IF(E8="₹ per gram",N(F8)*B8,J8*IF(N(F8)&gt;1,N(F8)/100,N(F8))))</f>
        <v>0</v>
      </c>
      <c r="L8" s="13" t="n">
        <f aca="false">IF(J8="","",(J8+K8+N(G8))*IF(ISNUMBER(H8),IF(H8&gt;1,H8/100,H8),0.03))</f>
        <v>4441.83</v>
      </c>
      <c r="M8" s="14" t="n">
        <f aca="false">IF(J8="","",J8+K8+N(G8)+L8)</f>
        <v>152502.83</v>
      </c>
      <c r="N8" s="13" t="n">
        <f aca="false">IF(J8="","",J8*(1-IF(N(I8)&gt;1,N(I8)/100,N(I8))))</f>
        <v>148061</v>
      </c>
      <c r="O8" s="13" t="n">
        <f aca="false">IF(J8="","",M8-N8)</f>
        <v>4441.82999999999</v>
      </c>
      <c r="P8" s="15" t="n">
        <f aca="false">IF(J8="","",O8/M8)</f>
        <v>0.0291262135922329</v>
      </c>
      <c r="Q8" s="16" t="n">
        <f aca="false">IF(OR(J8="",N8&lt;=0),"",M8/N8-1)</f>
        <v>0.0299999999999998</v>
      </c>
      <c r="R8" s="17" t="str">
        <f aca="false">IF(J8="","","Of every ₹100 you paid, ₹"&amp;TEXT(J8/M8*100,"0")&amp;" is metal. Gold has to rise "&amp;TEXT(Q8,"0.0%")&amp;" before you get back what you paid.")</f>
        <v>Of every ₹100 you paid, ₹97 is metal. Gold has to rise 3.0% before you get back what you paid.</v>
      </c>
    </row>
    <row r="9" customFormat="false" ht="26.85" hidden="false" customHeight="false" outlineLevel="0" collapsed="false">
      <c r="A9" s="7" t="s">
        <v>67</v>
      </c>
      <c r="B9" s="8" t="n">
        <v>5</v>
      </c>
      <c r="C9" s="9" t="s">
        <v>68</v>
      </c>
      <c r="D9" s="10" t="n">
        <v>111046</v>
      </c>
      <c r="E9" s="9" t="s">
        <v>50</v>
      </c>
      <c r="F9" s="11" t="n">
        <v>0.18</v>
      </c>
      <c r="G9" s="10" t="n">
        <v>12000</v>
      </c>
      <c r="H9" s="12" t="n">
        <v>0.03</v>
      </c>
      <c r="I9" s="12" t="n">
        <v>0.05</v>
      </c>
      <c r="J9" s="13" t="n">
        <f aca="false">IF(AND(ISNUMBER(B9),ISNUMBER(D9),B9&gt;0,D9&gt;0),B9/10*D9,"")</f>
        <v>55523</v>
      </c>
      <c r="K9" s="13" t="n">
        <f aca="false">IF(J9="","",IF(E9="₹ per gram",N(F9)*B9,J9*IF(N(F9)&gt;1,N(F9)/100,N(F9))))</f>
        <v>9994.14</v>
      </c>
      <c r="L9" s="13" t="n">
        <f aca="false">IF(J9="","",(J9+K9+N(G9))*IF(ISNUMBER(H9),IF(H9&gt;1,H9/100,H9),0.03))</f>
        <v>2325.5142</v>
      </c>
      <c r="M9" s="14" t="n">
        <f aca="false">IF(J9="","",J9+K9+N(G9)+L9)</f>
        <v>79842.6542</v>
      </c>
      <c r="N9" s="13" t="n">
        <f aca="false">IF(J9="","",J9*(1-IF(N(I9)&gt;1,N(I9)/100,N(I9))))</f>
        <v>52746.85</v>
      </c>
      <c r="O9" s="13" t="n">
        <f aca="false">IF(J9="","",M9-N9)</f>
        <v>27095.8042</v>
      </c>
      <c r="P9" s="15" t="n">
        <f aca="false">IF(J9="","",O9/M9)</f>
        <v>0.339365023263468</v>
      </c>
      <c r="Q9" s="16" t="n">
        <f aca="false">IF(OR(J9="",N9&lt;=0),"",M9/N9-1)</f>
        <v>0.513695210235303</v>
      </c>
      <c r="R9" s="17" t="str">
        <f aca="false">IF(J9="","","Of every ₹100 you paid, ₹"&amp;TEXT(J9/M9*100,"0")&amp;" is metal. Gold has to rise "&amp;TEXT(Q9,"0.0%")&amp;" before you get back what you paid.")</f>
        <v>Of every ₹100 you paid, ₹70 is metal. Gold has to rise 51.4% before you get back what you paid.</v>
      </c>
    </row>
    <row r="10" customFormat="false" ht="26.85" hidden="false" customHeight="false" outlineLevel="0" collapsed="false">
      <c r="A10" s="7" t="s">
        <v>69</v>
      </c>
      <c r="B10" s="8" t="n">
        <v>10</v>
      </c>
      <c r="C10" s="9" t="s">
        <v>49</v>
      </c>
      <c r="D10" s="10" t="n">
        <v>135624</v>
      </c>
      <c r="E10" s="9" t="s">
        <v>50</v>
      </c>
      <c r="F10" s="11" t="n">
        <v>0.12</v>
      </c>
      <c r="G10" s="10" t="n">
        <v>0</v>
      </c>
      <c r="H10" s="12" t="n">
        <v>0.03</v>
      </c>
      <c r="I10" s="12" t="n">
        <v>0.03</v>
      </c>
      <c r="J10" s="13" t="n">
        <f aca="false">IF(AND(ISNUMBER(B10),ISNUMBER(D10),B10&gt;0,D10&gt;0),B10/10*D10,"")</f>
        <v>135624</v>
      </c>
      <c r="K10" s="13" t="n">
        <f aca="false">IF(J10="","",IF(E10="₹ per gram",N(F10)*B10,J10*IF(N(F10)&gt;1,N(F10)/100,N(F10))))</f>
        <v>16274.88</v>
      </c>
      <c r="L10" s="13" t="n">
        <f aca="false">IF(J10="","",(J10+K10+N(G10))*IF(ISNUMBER(H10),IF(H10&gt;1,H10/100,H10),0.03))</f>
        <v>4556.9664</v>
      </c>
      <c r="M10" s="14" t="n">
        <f aca="false">IF(J10="","",J10+K10+N(G10)+L10)</f>
        <v>156455.8464</v>
      </c>
      <c r="N10" s="13" t="n">
        <f aca="false">IF(J10="","",J10*(1-IF(N(I10)&gt;1,N(I10)/100,N(I10))))</f>
        <v>131555.28</v>
      </c>
      <c r="O10" s="13" t="n">
        <f aca="false">IF(J10="","",M10-N10)</f>
        <v>24900.5664</v>
      </c>
      <c r="P10" s="15" t="n">
        <f aca="false">IF(J10="","",O10/M10)</f>
        <v>0.159153952843273</v>
      </c>
      <c r="Q10" s="16" t="n">
        <f aca="false">IF(OR(J10="",N10&lt;=0),"",M10/N10-1)</f>
        <v>0.189278350515464</v>
      </c>
      <c r="R10" s="17" t="str">
        <f aca="false">IF(J10="","","Of every ₹100 you paid, ₹"&amp;TEXT(J10/M10*100,"0")&amp;" is metal. Gold has to rise "&amp;TEXT(Q10,"0.0%")&amp;" before you get back what you paid.")</f>
        <v>Of every ₹100 you paid, ₹87 is metal. Gold has to rise 18.9% before you get back what you paid.</v>
      </c>
    </row>
    <row r="11" customFormat="false" ht="26.85" hidden="false" customHeight="false" outlineLevel="0" collapsed="false">
      <c r="A11" s="7" t="s">
        <v>70</v>
      </c>
      <c r="B11" s="8" t="n">
        <v>10</v>
      </c>
      <c r="C11" s="9" t="s">
        <v>49</v>
      </c>
      <c r="D11" s="10" t="n">
        <v>135624</v>
      </c>
      <c r="E11" s="9" t="s">
        <v>50</v>
      </c>
      <c r="F11" s="11" t="n">
        <v>12</v>
      </c>
      <c r="G11" s="10" t="n">
        <v>0</v>
      </c>
      <c r="H11" s="12" t="n">
        <v>3</v>
      </c>
      <c r="I11" s="12" t="n">
        <v>3</v>
      </c>
      <c r="J11" s="13" t="n">
        <f aca="false">IF(AND(ISNUMBER(B11),ISNUMBER(D11),B11&gt;0,D11&gt;0),B11/10*D11,"")</f>
        <v>135624</v>
      </c>
      <c r="K11" s="13" t="n">
        <f aca="false">IF(J11="","",IF(E11="₹ per gram",N(F11)*B11,J11*IF(N(F11)&gt;1,N(F11)/100,N(F11))))</f>
        <v>16274.88</v>
      </c>
      <c r="L11" s="13" t="n">
        <f aca="false">IF(J11="","",(J11+K11+N(G11))*IF(ISNUMBER(H11),IF(H11&gt;1,H11/100,H11),0.03))</f>
        <v>4556.9664</v>
      </c>
      <c r="M11" s="14" t="n">
        <f aca="false">IF(J11="","",J11+K11+N(G11)+L11)</f>
        <v>156455.8464</v>
      </c>
      <c r="N11" s="13" t="n">
        <f aca="false">IF(J11="","",J11*(1-IF(N(I11)&gt;1,N(I11)/100,N(I11))))</f>
        <v>131555.28</v>
      </c>
      <c r="O11" s="13" t="n">
        <f aca="false">IF(J11="","",M11-N11)</f>
        <v>24900.5664</v>
      </c>
      <c r="P11" s="15" t="n">
        <f aca="false">IF(J11="","",O11/M11)</f>
        <v>0.159153952843273</v>
      </c>
      <c r="Q11" s="16" t="n">
        <f aca="false">IF(OR(J11="",N11&lt;=0),"",M11/N11-1)</f>
        <v>0.189278350515464</v>
      </c>
      <c r="R11" s="17" t="str">
        <f aca="false">IF(J11="","","Of every ₹100 you paid, ₹"&amp;TEXT(J11/M11*100,"0")&amp;" is metal. Gold has to rise "&amp;TEXT(Q11,"0.0%")&amp;" before you get back what you paid.")</f>
        <v>Of every ₹100 you paid, ₹87 is metal. Gold has to rise 18.9% before you get back what you paid.</v>
      </c>
    </row>
    <row r="12" customFormat="false" ht="15" hidden="false" customHeight="false" outlineLevel="0" collapsed="false">
      <c r="A12" s="7" t="s">
        <v>71</v>
      </c>
      <c r="B12" s="8"/>
      <c r="C12" s="9"/>
      <c r="D12" s="10"/>
      <c r="E12" s="9"/>
      <c r="F12" s="11"/>
      <c r="G12" s="10"/>
      <c r="H12" s="12"/>
      <c r="I12" s="12"/>
      <c r="J12" s="13" t="str">
        <f aca="false">IF(AND(ISNUMBER(B12),ISNUMBER(D12),B12&gt;0,D12&gt;0),B12/10*D12,"")</f>
        <v/>
      </c>
      <c r="K12" s="13" t="str">
        <f aca="false">IF(J12="","",IF(E12="₹ per gram",N(F12)*B12,J12*IF(N(F12)&gt;1,N(F12)/100,N(F12))))</f>
        <v/>
      </c>
      <c r="L12" s="13" t="str">
        <f aca="false">IF(J12="","",(J12+K12+N(G12))*IF(ISNUMBER(H12),IF(H12&gt;1,H12/100,H12),0.03))</f>
        <v/>
      </c>
      <c r="M12" s="14" t="str">
        <f aca="false">IF(J12="","",J12+K12+N(G12)+L12)</f>
        <v/>
      </c>
      <c r="N12" s="13" t="str">
        <f aca="false">IF(J12="","",J12*(1-IF(N(I12)&gt;1,N(I12)/100,N(I12))))</f>
        <v/>
      </c>
      <c r="O12" s="13" t="str">
        <f aca="false">IF(J12="","",M12-N12)</f>
        <v/>
      </c>
      <c r="P12" s="15" t="str">
        <f aca="false">IF(J12="","",O12/M12)</f>
        <v/>
      </c>
      <c r="Q12" s="16" t="str">
        <f aca="false">IF(OR(J12="",N12&lt;=0),"",M12/N12-1)</f>
        <v/>
      </c>
      <c r="R12" s="17" t="str">
        <f aca="false">IF(J12="","","Of every ₹100 you paid, ₹"&amp;TEXT(J12/M12*100,"0")&amp;" is metal. Gold has to rise "&amp;TEXT(Q12,"0.0%")&amp;" before you get back what you paid.")</f>
        <v/>
      </c>
    </row>
  </sheetData>
  <dataValidations count="2">
    <dataValidation allowBlank="true" errorStyle="stop" operator="between" showDropDown="false" showErrorMessage="false" showInputMessage="false" sqref="C5:C12" type="list">
      <formula1>"24K,22K,18K,14K,other"</formula1>
      <formula2>0</formula2>
    </dataValidation>
    <dataValidation allowBlank="true" errorStyle="stop" operator="between" showDropDown="false" showErrorMessage="false" showInputMessage="false" sqref="E5:E12" type="list">
      <formula1>"%,₹ per gram"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2026-10-17T14:58:54Z</dcterms:created>
  <dc:creator>openpyxl</dc:creator>
  <dc:description/>
  <dc:language>en-US</dc:language>
  <cp:lastModifiedBy/>
  <dcterms:modified xsi:type="dcterms:W3CDTF">2026-10-17T14:58:54Z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