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How to use" sheetId="2" state="visible" r:id="rId4"/>
    <sheet name="Calculator" sheetId="3" state="visible" r:id="rId5"/>
    <sheet name="Rules" sheetId="4" state="visible" r:id="rId6"/>
    <sheet name="Test case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<sst xmlns="http://schemas.openxmlformats.org/spreadsheetml/2006/main" count="144" uniqueCount="120">
  <si>
    <t xml:space="preserve">Germany net salary, 2026</t>
  </si>
  <si>
    <t xml:space="preserve">Take-home pay after wage tax and social contributions, in euros and rupees. Classes I, III and IV.</t>
  </si>
  <si>
    <t xml:space="preserve">v1.0 · 21 October 2026 · rules last verified 21 October 2026</t>
  </si>
  <si>
    <t xml:space="preserve">Big-world economics, counted in loose change.</t>
  </si>
  <si>
    <t xml:space="preserve">How to use it</t>
  </si>
  <si>
    <t xml:space="preserve">1. Open the Calculator tab and replace the example numbers in the yellow cells.</t>
  </si>
  <si>
    <t xml:space="preserve">2. Read your results in the blue cells.</t>
  </si>
  <si>
    <t xml:space="preserve">3. The Rules tab lists every figure with its official source. Test cases has our checked examples.</t>
  </si>
  <si>
    <t xml:space="preserve">Like this? One method and one free tool, every Sunday.</t>
  </si>
  <si>
    <t xml:space="preserve">Subscribe free at chillartheory.com</t>
  </si>
  <si>
    <t xml:space="preserve">The live tool: https://chillartheory.com/tools/germany-net-salary-calculator/</t>
  </si>
  <si>
    <t xml:space="preserve">Made by Team Chillar Theory. Free under CC BY 4.0: reuse with credit and a link.</t>
  </si>
  <si>
    <t xml:space="preserve">This newsletter is for education only. It is not investment, tax or legal advice and does not recommend any security or product. Do your own research or consult a registered professional.</t>
  </si>
  <si>
    <t xml:space="preserve">How to use this sheet</t>
  </si>
  <si>
    <t xml:space="preserve">Yellow cells on the Calculator tab are yours to change. Everything else is a formula: if you overwrite one, download a fresh copy.</t>
  </si>
  <si>
    <t xml:space="preserve">Tax class: 1 for single, 4 for married with both working, 3 for married with a spouse in class V.</t>
  </si>
  <si>
    <t xml:space="preserve">Church tax: 0 if you're not a registered member; otherwise 8 (Bavaria, Baden-Württemberg) or 9 (other states).</t>
  </si>
  <si>
    <t xml:space="preserve">Every rule is on the Rules tab. The wage tax follows the BMF's 2026 payroll method; Test cases shows the BMF's own check-table values.</t>
  </si>
  <si>
    <t xml:space="preserve">What it doesn't do</t>
  </si>
  <si>
    <t xml:space="preserve">Tax classes II, V and VI; private health insurance; the Midijob band below €2,000 a month; child allowances in Soli and church tax; refunds from a tax return.</t>
  </si>
  <si>
    <t xml:space="preserve">Your payslip and the BMF's own calculator are the final word. This newsletter is for education only. It is not investment, tax or legal advice and does not recommend any security or product. Do your own research or consult a registered professional.</t>
  </si>
  <si>
    <t xml:space="preserve">Germany net salary, 2026 (employees, statutory health insurance)</t>
  </si>
  <si>
    <t xml:space="preserve">Type your numbers in the yellow cells (column B). Everything else is a formula. Example values are filled in: replace them.</t>
  </si>
  <si>
    <t xml:space="preserve">YOUR NUMBERS</t>
  </si>
  <si>
    <t xml:space="preserve">Gross salary a year (€)</t>
  </si>
  <si>
    <t xml:space="preserve">Include any fixed 13th month.</t>
  </si>
  <si>
    <t xml:space="preserve">Tax class: 1 = I (single), 3 = III, 4 = IV</t>
  </si>
  <si>
    <t xml:space="preserve">III: married, spouse in class V. IV: married, both work.</t>
  </si>
  <si>
    <t xml:space="preserve">Your health fund's extra contribution</t>
  </si>
  <si>
    <t xml:space="preserve">2026 average 2.9%. Type 2.9% as 2.9%.</t>
  </si>
  <si>
    <t xml:space="preserve">Children under 25 (0 to 5)</t>
  </si>
  <si>
    <t xml:space="preserve">Age 23 or older? 1 = yes, 0 = no</t>
  </si>
  <si>
    <t xml:space="preserve">Children, but all aged 25 or over? 1 = yes, 0 = no</t>
  </si>
  <si>
    <t xml:space="preserve">Any parent avoids the childless extra.</t>
  </si>
  <si>
    <t xml:space="preserve">Working in Saxony? 1 = yes, 0 = no</t>
  </si>
  <si>
    <t xml:space="preserve">Church tax: 0 = none, 8 = Bavaria or Baden-Württemberg, 9 = other states</t>
  </si>
  <si>
    <t xml:space="preserve">Only if you're a registered member.</t>
  </si>
  <si>
    <t xml:space="preserve">Rupees per euro</t>
  </si>
  <si>
    <t xml:space="preserve">Type today's rate.</t>
  </si>
  <si>
    <t xml:space="preserve">THE WORKING (formulas, don't type here)</t>
  </si>
  <si>
    <t xml:space="preserve">Care rate, employee</t>
  </si>
  <si>
    <t xml:space="preserve">Allowance: pension part</t>
  </si>
  <si>
    <t xml:space="preserve">Allowance: health and care part</t>
  </si>
  <si>
    <t xml:space="preserve">Allowance: unemployment part</t>
  </si>
  <si>
    <t xml:space="preserve">Allowance for contributions (Vorsorgepauschale), rounded up</t>
  </si>
  <si>
    <t xml:space="preserve">Taxable for wage tax</t>
  </si>
  <si>
    <t xml:space="preserve">Tariff input, classes I and IV</t>
  </si>
  <si>
    <t xml:space="preserve">Tariff input, class III (half)</t>
  </si>
  <si>
    <t xml:space="preserve">Income tax on that, classes I and IV</t>
  </si>
  <si>
    <t xml:space="preserve">Income tax on half, class III</t>
  </si>
  <si>
    <t xml:space="preserve">WAGE TAX (€)</t>
  </si>
  <si>
    <t xml:space="preserve">Solidarity surcharge (€)</t>
  </si>
  <si>
    <t xml:space="preserve">Church tax (€)</t>
  </si>
  <si>
    <t xml:space="preserve">Pension insurance (€)</t>
  </si>
  <si>
    <t xml:space="preserve">Unemployment insurance (€)</t>
  </si>
  <si>
    <t xml:space="preserve">Health insurance (€)</t>
  </si>
  <si>
    <t xml:space="preserve">Care insurance (€)</t>
  </si>
  <si>
    <t xml:space="preserve">TAKE-HOME A YEAR (€)</t>
  </si>
  <si>
    <t xml:space="preserve">TAKE-HOME A MONTH (€)</t>
  </si>
  <si>
    <t xml:space="preserve">TAKE-HOME A MONTH IN RUPEES (₹)</t>
  </si>
  <si>
    <t xml:space="preserve">Share of gross that comes off</t>
  </si>
  <si>
    <t xml:space="preserve">Blue Card salary line (2026)</t>
  </si>
  <si>
    <t xml:space="preserve">Private health insurance possible?</t>
  </si>
  <si>
    <t xml:space="preserve">Our calculation. This newsletter is for education only. It is not investment, tax or legal advice and does not recommend any security or product. Do your own research or consult a registered professional.</t>
  </si>
  <si>
    <t xml:space="preserve">Rules used (2026, employees with statutory health insurance). Last verified 21 October 2026.</t>
  </si>
  <si>
    <t xml:space="preserve">Change a figure here only if the rule changes; every formula reads from this tab.</t>
  </si>
  <si>
    <t xml:space="preserve">Rule</t>
  </si>
  <si>
    <t xml:space="preserve">Value</t>
  </si>
  <si>
    <t xml:space="preserve">Official source</t>
  </si>
  <si>
    <t xml:space="preserve">Income tax: basic allowance (€)</t>
  </si>
  <si>
    <t xml:space="preserve">https://www.gesetze-im-internet.de/estg/__32a.html</t>
  </si>
  <si>
    <t xml:space="preserve">Income tax: end of zone 2 (€)</t>
  </si>
  <si>
    <t xml:space="preserve">Income tax: end of zone 3 (€)</t>
  </si>
  <si>
    <t xml:space="preserve">Income tax: end of zone 4 (€)</t>
  </si>
  <si>
    <t xml:space="preserve">Zone 2 coefficient a</t>
  </si>
  <si>
    <t xml:space="preserve">Zone 2 coefficient b</t>
  </si>
  <si>
    <t xml:space="preserve">Zone 3 coefficient a</t>
  </si>
  <si>
    <t xml:space="preserve">Zone 3 coefficient b</t>
  </si>
  <si>
    <t xml:space="preserve">Zone 3 constant</t>
  </si>
  <si>
    <t xml:space="preserve">Zone 4 rate</t>
  </si>
  <si>
    <t xml:space="preserve">Zone 4 constant (€)</t>
  </si>
  <si>
    <t xml:space="preserve">Zone 5 rate</t>
  </si>
  <si>
    <t xml:space="preserve">Zone 5 constant (€)</t>
  </si>
  <si>
    <t xml:space="preserve">Employee allowance (€)</t>
  </si>
  <si>
    <t xml:space="preserve">EStG §9a: https://www.gesetze-im-internet.de/estg/__9a.html</t>
  </si>
  <si>
    <t xml:space="preserve">Special-expenses allowance (€)</t>
  </si>
  <si>
    <t xml:space="preserve">EStG §10c: https://www.gesetze-im-internet.de/estg/__10c.html</t>
  </si>
  <si>
    <t xml:space="preserve">Solidarity surcharge rate</t>
  </si>
  <si>
    <t xml:space="preserve">https://www.gesetze-im-internet.de/solzg_1995/__3.html</t>
  </si>
  <si>
    <t xml:space="preserve">Soli: tax-free up to, classes I and IV (€ of wage tax)</t>
  </si>
  <si>
    <t xml:space="preserve">Soli: tax-free up to, class III (€)</t>
  </si>
  <si>
    <t xml:space="preserve">Soli: cap on the excess</t>
  </si>
  <si>
    <t xml:space="preserve">Church tax, Bavaria and Baden-Württemberg</t>
  </si>
  <si>
    <t xml:space="preserve">https://www.hamburg.de/service/info/11364180/</t>
  </si>
  <si>
    <t xml:space="preserve">Church tax, other states</t>
  </si>
  <si>
    <t xml:space="preserve">Pension insurance, employee</t>
  </si>
  <si>
    <t xml:space="preserve">https://www.deutsche-rentenversicherung.de/KnappschaftBahnSee/DE/Aktuelles/Meldungen/2026/2026_01_02_Sozialversicherungsrechengroessen2026.html</t>
  </si>
  <si>
    <t xml:space="preserve">Unemployment insurance, employee</t>
  </si>
  <si>
    <t xml:space="preserve">Health insurance, employee (general rate 14.6% ÷ 2)</t>
  </si>
  <si>
    <t xml:space="preserve">https://www.gesetze-im-internet.de/sgb_5/__241.html</t>
  </si>
  <si>
    <t xml:space="preserve">Health rate used in the wage-tax allowance (reduced 14% ÷ 2)</t>
  </si>
  <si>
    <t xml:space="preserve">https://www.ihk-muenchen.de/ihk/documents/Recht-Steuern/Steuerrecht/Einkommensteuer/2025-11-12-PAP-2026-anlage-1.pdf</t>
  </si>
  <si>
    <t xml:space="preserve">Care insurance, employee (with children)</t>
  </si>
  <si>
    <t xml:space="preserve">https://www.bundesgesundheitsministerium.de/themen/pflege/online-ratgeber-pflege/die-pflegeversicherung/finanzierung.html</t>
  </si>
  <si>
    <t xml:space="preserve">Care insurance, employee, Saxony</t>
  </si>
  <si>
    <t xml:space="preserve">Care: childless extra from age 23</t>
  </si>
  <si>
    <t xml:space="preserve">Care: less per child, 2nd to 5th child under 25</t>
  </si>
  <si>
    <t xml:space="preserve">Ceiling, pension and unemployment (€ a year)</t>
  </si>
  <si>
    <t xml:space="preserve">https://www.gesetze-im-internet.de/svbezgrv_2026/BJNR1160A0025.html</t>
  </si>
  <si>
    <t xml:space="preserve">Ceiling, health and care (€ a year)</t>
  </si>
  <si>
    <t xml:space="preserve">Compulsory-insurance limit (€ a year)</t>
  </si>
  <si>
    <t xml:space="preserve">Wage-tax allowance: unemployment + health/care cap (€)</t>
  </si>
  <si>
    <t xml:space="preserve">EU Blue Card minimum 2026, general (€)</t>
  </si>
  <si>
    <t xml:space="preserve">https://www.bundesanzeiger.de/pub/publication/REViP4bN6jVdpGxPaiQ/content/REViP4bN6jVdpGxPaiQ/BAnz%20AT%2018.12.2025%20B3.pdf</t>
  </si>
  <si>
    <t xml:space="preserve">EU Blue Card minimum 2026, reduced routes (€)</t>
  </si>
  <si>
    <t xml:space="preserve">Wage tax method: BMF Programmablaufplan 2026 (https://www.ihk-muenchen.de/ihk/documents/Recht-Steuern/Steuerrecht/Einkommensteuer/2025-11-12-PAP-2026-anlage-1.pdf). The Vorsorgepauschale uses the reduced 7% employee health rate; contributions you actually pay use 7.3%.</t>
  </si>
  <si>
    <t xml:space="preserve">BMF 2026 wage-tax check table (childless, extra health 2.9%): type the gross and class to see the same wage tax</t>
  </si>
  <si>
    <t xml:space="preserve">Gross a year (€)</t>
  </si>
  <si>
    <t xml:space="preserve">Wage tax, class I and IV (€)</t>
  </si>
  <si>
    <t xml:space="preserve">Wage tax, class III (€)</t>
  </si>
</sst>
</file>

<file path=xl/styles.xml><?xml version="1.0" encoding="utf-8"?>
<styleSheet xmlns="http://schemas.openxmlformats.org/spreadsheetml/2006/main">
  <numFmts count="9">
    <numFmt numFmtId="164" formatCode="General"/>
    <numFmt numFmtId="165" formatCode="#,##0"/>
    <numFmt numFmtId="166" formatCode="0"/>
    <numFmt numFmtId="167" formatCode="0.0%"/>
    <numFmt numFmtId="168" formatCode="#,##0.00"/>
    <numFmt numFmtId="169" formatCode="0.0000"/>
    <numFmt numFmtId="170" formatCode="@"/>
    <numFmt numFmtId="171" formatCode="#,##0.00##"/>
    <numFmt numFmtId="172" formatCode="0.00%"/>
  </numFmts>
  <fonts count="27">
    <font>
      <sz val="11"/>
      <color theme="1"/>
      <name val="Calibri"/>
      <family val="2"/>
      <charset val="1"/>
    </font>
    <font>
      <sz val="10"/>
      <name val="Arial"/>
      <family val="0"/>
    </font>
    <font>
      <sz val="10"/>
      <name val="Arial"/>
      <family val="0"/>
    </font>
    <font>
      <sz val="10"/>
      <name val="Arial"/>
      <family val="0"/>
    </font>
    <font>
      <b val="true"/>
      <sz val="22"/>
      <color rgb="FF14213D"/>
      <name val="Arial"/>
      <family val="0"/>
      <charset val="1"/>
    </font>
    <font>
      <sz val="13"/>
      <color rgb="FF14213D"/>
      <name val="Arial"/>
      <family val="0"/>
      <charset val="1"/>
    </font>
    <font>
      <sz val="10"/>
      <color rgb="FF555555"/>
      <name val="Arial"/>
      <family val="0"/>
      <charset val="1"/>
    </font>
    <font>
      <i val="true"/>
      <sz val="13"/>
      <color rgb="FF0E7C7B"/>
      <name val="Arial"/>
      <family val="0"/>
      <charset val="1"/>
    </font>
    <font>
      <b val="true"/>
      <sz val="12"/>
      <color rgb="FFFF5D8F"/>
      <name val="Arial"/>
      <family val="0"/>
      <charset val="1"/>
    </font>
    <font>
      <sz val="11"/>
      <name val="Arial"/>
      <family val="0"/>
      <charset val="1"/>
    </font>
    <font>
      <b val="true"/>
      <sz val="12"/>
      <color rgb="FF14213D"/>
      <name val="Arial"/>
      <family val="0"/>
      <charset val="1"/>
    </font>
    <font>
      <b val="true"/>
      <u val="single"/>
      <sz val="12"/>
      <color rgb="FFFF5D8F"/>
      <name val="Arial"/>
      <family val="0"/>
      <charset val="1"/>
    </font>
    <font>
      <u val="single"/>
      <sz val="10"/>
      <color rgb="FF0E7C7B"/>
      <name val="Arial"/>
      <family val="0"/>
      <charset val="1"/>
    </font>
    <font>
      <sz val="9"/>
      <color rgb="FF555555"/>
      <name val="Arial"/>
      <family val="0"/>
      <charset val="1"/>
    </font>
    <font>
      <i val="true"/>
      <sz val="9"/>
      <color rgb="FF555555"/>
      <name val="Arial"/>
      <family val="0"/>
      <charset val="1"/>
    </font>
    <font>
      <b val="true"/>
      <sz val="13"/>
      <color rgb="FF14213D"/>
      <name val="Arial"/>
      <family val="0"/>
      <charset val="1"/>
    </font>
    <font>
      <sz val="11"/>
      <color rgb="FF222222"/>
      <name val="Arial"/>
      <family val="0"/>
      <charset val="1"/>
    </font>
    <font>
      <b val="true"/>
      <sz val="14"/>
      <color rgb="FF14213D"/>
      <name val="Arial"/>
      <family val="0"/>
      <charset val="1"/>
    </font>
    <font>
      <i val="true"/>
      <sz val="10"/>
      <name val="Arial"/>
      <family val="0"/>
      <charset val="1"/>
    </font>
    <font>
      <b val="true"/>
      <sz val="11"/>
      <color rgb="FFFF5D8F"/>
      <name val="Arial"/>
      <family val="0"/>
      <charset val="1"/>
    </font>
    <font>
      <b val="true"/>
      <sz val="11"/>
      <color rgb="FF0000FF"/>
      <name val="Arial"/>
      <family val="0"/>
      <charset val="1"/>
    </font>
    <font>
      <sz val="10"/>
      <name val="Arial"/>
      <family val="0"/>
      <charset val="1"/>
    </font>
    <font>
      <b val="true"/>
      <sz val="11"/>
      <color rgb="FF14213D"/>
      <name val="Arial"/>
      <family val="0"/>
      <charset val="1"/>
    </font>
    <font>
      <i val="true"/>
      <sz val="9"/>
      <name val="Arial"/>
      <family val="0"/>
      <charset val="1"/>
    </font>
    <font>
      <b val="true"/>
      <sz val="11"/>
      <color rgb="FFFFFFFF"/>
      <name val="Arial"/>
      <family val="0"/>
      <charset val="1"/>
    </font>
    <font>
      <sz val="11"/>
      <color rgb="FF0000FF"/>
      <name val="Arial"/>
      <family val="0"/>
      <charset val="1"/>
    </font>
    <font>
      <sz val="9"/>
      <name val="Arial"/>
      <family val="0"/>
      <charset val="1"/>
    </font>
  </fonts>
  <fills count="7">
    <fill>
      <patternFill patternType="none"/>
    </fill>
    <fill>
      <patternFill patternType="gray125"/>
    </fill>
    <fill>
      <patternFill patternType="solid">
        <fgColor rgb="FF0E7C7B"/>
        <bgColor rgb="FF008080"/>
      </patternFill>
    </fill>
    <fill>
      <patternFill patternType="solid">
        <fgColor rgb="FFFBF7EF"/>
        <bgColor rgb="FFFFFFFF"/>
      </patternFill>
    </fill>
    <fill>
      <patternFill patternType="solid">
        <fgColor rgb="FFFFF2B3"/>
        <bgColor rgb="FFFFFF99"/>
      </patternFill>
    </fill>
    <fill>
      <patternFill patternType="solid">
        <fgColor rgb="FFD5ECEB"/>
        <bgColor rgb="FFCCFFCC"/>
      </patternFill>
    </fill>
    <fill>
      <patternFill patternType="solid">
        <fgColor rgb="FF14213D"/>
        <bgColor rgb="FF222222"/>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20" fillId="4"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6" fontId="20" fillId="4" borderId="0" xfId="0" applyFont="true" applyBorder="false" applyAlignment="false" applyProtection="false">
      <alignment horizontal="general" vertical="bottom" textRotation="0" wrapText="false" indent="0" shrinkToFit="false"/>
      <protection locked="true" hidden="false"/>
    </xf>
    <xf numFmtId="167" fontId="20" fillId="4" borderId="0" xfId="0" applyFont="true" applyBorder="false" applyAlignment="false" applyProtection="false">
      <alignment horizontal="general" vertical="bottom" textRotation="0" wrapText="false" indent="0" shrinkToFit="false"/>
      <protection locked="true" hidden="false"/>
    </xf>
    <xf numFmtId="168" fontId="20" fillId="4"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9" fontId="21" fillId="0" borderId="0" xfId="0" applyFont="true" applyBorder="false" applyAlignment="false" applyProtection="false">
      <alignment horizontal="general" vertical="bottom" textRotation="0" wrapText="false" indent="0" shrinkToFit="false"/>
      <protection locked="true" hidden="false"/>
    </xf>
    <xf numFmtId="168" fontId="21" fillId="0" borderId="0" xfId="0" applyFont="true" applyBorder="false" applyAlignment="false" applyProtection="false">
      <alignment horizontal="general" vertical="bottom" textRotation="0" wrapText="false" indent="0" shrinkToFit="false"/>
      <protection locked="true" hidden="false"/>
    </xf>
    <xf numFmtId="165" fontId="21"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5" fontId="10" fillId="5" borderId="0" xfId="0" applyFont="true" applyBorder="false" applyAlignment="false" applyProtection="false">
      <alignment horizontal="general" vertical="bottom" textRotation="0" wrapText="false" indent="0" shrinkToFit="false"/>
      <protection locked="true" hidden="false"/>
    </xf>
    <xf numFmtId="168" fontId="10" fillId="5" borderId="0" xfId="0" applyFont="true" applyBorder="false" applyAlignment="false" applyProtection="false">
      <alignment horizontal="general" vertical="bottom" textRotation="0" wrapText="false" indent="0" shrinkToFit="false"/>
      <protection locked="true" hidden="false"/>
    </xf>
    <xf numFmtId="167" fontId="21" fillId="0" borderId="0" xfId="0" applyFont="true" applyBorder="false" applyAlignment="false" applyProtection="false">
      <alignment horizontal="general" vertical="bottom" textRotation="0" wrapText="false" indent="0" shrinkToFit="false"/>
      <protection locked="true" hidden="false"/>
    </xf>
    <xf numFmtId="170" fontId="21" fillId="0" borderId="0" xfId="0" applyFont="true" applyBorder="false" applyAlignment="false" applyProtection="false">
      <alignment horizontal="general" vertical="bottom"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24" fillId="6" borderId="0" xfId="0" applyFont="true" applyBorder="false" applyAlignment="false" applyProtection="false">
      <alignment horizontal="general" vertical="bottom" textRotation="0" wrapText="false" indent="0" shrinkToFit="false"/>
      <protection locked="true" hidden="false"/>
    </xf>
    <xf numFmtId="165" fontId="25" fillId="0"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71" fontId="25" fillId="0" borderId="0" xfId="0" applyFont="true" applyBorder="false" applyAlignment="false" applyProtection="false">
      <alignment horizontal="general" vertical="bottom" textRotation="0" wrapText="false" indent="0" shrinkToFit="false"/>
      <protection locked="true" hidden="false"/>
    </xf>
    <xf numFmtId="167" fontId="25" fillId="0" borderId="0" xfId="0" applyFont="true" applyBorder="false" applyAlignment="false" applyProtection="false">
      <alignment horizontal="general" vertical="bottom" textRotation="0" wrapText="false" indent="0" shrinkToFit="false"/>
      <protection locked="true" hidden="false"/>
    </xf>
    <xf numFmtId="172" fontId="25"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E7C7B"/>
      <rgbColor rgb="FFC0C0C0"/>
      <rgbColor rgb="FF808080"/>
      <rgbColor rgb="FF9999FF"/>
      <rgbColor rgb="FF993366"/>
      <rgbColor rgb="FFFFF2B3"/>
      <rgbColor rgb="FFD5ECEB"/>
      <rgbColor rgb="FF660066"/>
      <rgbColor rgb="FFFF5D8F"/>
      <rgbColor rgb="FF0066CC"/>
      <rgbColor rgb="FFCCCCFF"/>
      <rgbColor rgb="FF000080"/>
      <rgbColor rgb="FFFF00FF"/>
      <rgbColor rgb="FFFFFF00"/>
      <rgbColor rgb="FF00FFFF"/>
      <rgbColor rgb="FF800080"/>
      <rgbColor rgb="FF800000"/>
      <rgbColor rgb="FF008080"/>
      <rgbColor rgb="FF0000FF"/>
      <rgbColor rgb="FF00CCFF"/>
      <rgbColor rgb="FFFBF7E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14213D"/>
      <rgbColor rgb="FF339966"/>
      <rgbColor rgb="FF003300"/>
      <rgbColor rgb="FF333300"/>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2857320</xdr:colOff>
      <xdr:row>5</xdr:row>
      <xdr:rowOff>37800</xdr:rowOff>
    </xdr:to>
    <xdr:pic>
      <xdr:nvPicPr>
        <xdr:cNvPr id="0" name="Image 1" descr="Picture"/>
        <xdr:cNvPicPr/>
      </xdr:nvPicPr>
      <xdr:blipFill>
        <a:blip r:embed="rId1"/>
        <a:stretch/>
      </xdr:blipFill>
      <xdr:spPr>
        <a:xfrm>
          <a:off x="211320" y="190440"/>
          <a:ext cx="2857320" cy="7999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hillartheory.com/" TargetMode="External"/><Relationship Id="rId2" Type="http://schemas.openxmlformats.org/officeDocument/2006/relationships/hyperlink" Target="https://chillartheory.com/tools/germany-net-salary-calculator/"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15" hidden="false" customHeight="false" outlineLevel="0" collapsed="false">
      <c r="A1" s="1"/>
      <c r="B1" s="1"/>
      <c r="C1" s="1"/>
      <c r="D1" s="1"/>
      <c r="E1" s="1"/>
      <c r="F1" s="1"/>
      <c r="G1" s="1"/>
      <c r="H1" s="1"/>
      <c r="I1" s="1"/>
      <c r="J1" s="1"/>
    </row>
    <row r="2" customFormat="false" ht="15" hidden="false" customHeight="false" outlineLevel="0" collapsed="false">
      <c r="A2" s="1"/>
      <c r="B2" s="1"/>
      <c r="C2" s="1"/>
      <c r="D2" s="1"/>
      <c r="E2" s="1"/>
      <c r="F2" s="1"/>
      <c r="G2" s="1"/>
      <c r="H2" s="1"/>
      <c r="I2" s="1"/>
      <c r="J2" s="1"/>
    </row>
    <row r="3" customFormat="false" ht="15" hidden="false" customHeight="false" outlineLevel="0" collapsed="false">
      <c r="A3" s="1"/>
      <c r="B3" s="1"/>
      <c r="C3" s="1"/>
      <c r="D3" s="1"/>
      <c r="E3" s="1"/>
      <c r="F3" s="1"/>
      <c r="G3" s="1"/>
      <c r="H3" s="1"/>
      <c r="I3" s="1"/>
      <c r="J3" s="1"/>
    </row>
    <row r="4" customFormat="false" ht="15" hidden="false" customHeight="false" outlineLevel="0" collapsed="false">
      <c r="A4" s="1"/>
      <c r="B4" s="1"/>
      <c r="C4" s="1"/>
      <c r="D4" s="1"/>
      <c r="E4" s="1"/>
      <c r="F4" s="1"/>
      <c r="G4" s="1"/>
      <c r="H4" s="1"/>
      <c r="I4" s="1"/>
      <c r="J4" s="1"/>
    </row>
    <row r="5" customFormat="false" ht="15" hidden="false" customHeight="false" outlineLevel="0" collapsed="false">
      <c r="A5" s="1"/>
      <c r="B5" s="1"/>
      <c r="C5" s="1"/>
      <c r="D5" s="1"/>
      <c r="E5" s="1"/>
      <c r="F5" s="1"/>
      <c r="G5" s="1"/>
      <c r="H5" s="1"/>
      <c r="I5" s="1"/>
      <c r="J5" s="1"/>
    </row>
    <row r="6" customFormat="false" ht="15" hidden="false" customHeight="false" outlineLevel="0" collapsed="false">
      <c r="A6" s="1"/>
      <c r="B6" s="1"/>
      <c r="C6" s="1"/>
      <c r="D6" s="1"/>
      <c r="E6" s="1"/>
      <c r="F6" s="1"/>
      <c r="G6" s="1"/>
      <c r="H6" s="1"/>
      <c r="I6" s="1"/>
      <c r="J6" s="1"/>
    </row>
    <row r="7" customFormat="false" ht="15" hidden="false" customHeight="false" outlineLevel="0" collapsed="false">
      <c r="A7" s="1"/>
      <c r="B7" s="1"/>
      <c r="C7" s="1"/>
      <c r="D7" s="1"/>
      <c r="E7" s="1"/>
      <c r="F7" s="1"/>
      <c r="G7" s="1"/>
      <c r="H7" s="1"/>
      <c r="I7" s="1"/>
      <c r="J7" s="1"/>
    </row>
    <row r="8" customFormat="false" ht="15" hidden="false" customHeight="false" outlineLevel="0" collapsed="false">
      <c r="A8" s="1"/>
      <c r="B8" s="1"/>
      <c r="C8" s="1"/>
      <c r="D8" s="1"/>
      <c r="E8" s="1"/>
      <c r="F8" s="1"/>
      <c r="G8" s="1"/>
      <c r="H8" s="1"/>
      <c r="I8" s="1"/>
      <c r="J8" s="1"/>
    </row>
    <row r="9" customFormat="false" ht="15" hidden="false" customHeight="false" outlineLevel="0" collapsed="false">
      <c r="A9" s="2"/>
      <c r="B9" s="2"/>
      <c r="C9" s="2"/>
      <c r="D9" s="2"/>
      <c r="E9" s="2"/>
      <c r="F9" s="2"/>
      <c r="G9" s="2"/>
      <c r="H9" s="2"/>
      <c r="I9" s="2"/>
      <c r="J9" s="2"/>
    </row>
    <row r="10" customFormat="false" ht="26.8" hidden="false" customHeight="false" outlineLevel="0" collapsed="false">
      <c r="A10" s="2"/>
      <c r="B10" s="3" t="s">
        <v>0</v>
      </c>
      <c r="C10" s="2"/>
      <c r="D10" s="2"/>
      <c r="E10" s="2"/>
      <c r="F10" s="2"/>
      <c r="G10" s="2"/>
      <c r="H10" s="2"/>
      <c r="I10" s="2"/>
      <c r="J10" s="2"/>
    </row>
    <row r="11" customFormat="false" ht="16.15" hidden="false" customHeight="false" outlineLevel="0" collapsed="false">
      <c r="A11" s="2"/>
      <c r="B11" s="4" t="s">
        <v>1</v>
      </c>
      <c r="C11" s="2"/>
      <c r="D11" s="2"/>
      <c r="E11" s="2"/>
      <c r="F11" s="2"/>
      <c r="G11" s="2"/>
      <c r="H11" s="2"/>
      <c r="I11" s="2"/>
      <c r="J11" s="2"/>
    </row>
    <row r="12" customFormat="false" ht="15" hidden="false" customHeight="false" outlineLevel="0" collapsed="false">
      <c r="A12" s="2"/>
      <c r="B12" s="5" t="s">
        <v>2</v>
      </c>
      <c r="C12" s="2"/>
      <c r="D12" s="2"/>
      <c r="E12" s="2"/>
      <c r="F12" s="2"/>
      <c r="G12" s="2"/>
      <c r="H12" s="2"/>
      <c r="I12" s="2"/>
      <c r="J12" s="2"/>
    </row>
    <row r="13" customFormat="false" ht="15" hidden="false" customHeight="false" outlineLevel="0" collapsed="false">
      <c r="A13" s="2"/>
      <c r="B13" s="2"/>
      <c r="C13" s="2"/>
      <c r="D13" s="2"/>
      <c r="E13" s="2"/>
      <c r="F13" s="2"/>
      <c r="G13" s="2"/>
      <c r="H13" s="2"/>
      <c r="I13" s="2"/>
      <c r="J13" s="2"/>
    </row>
    <row r="14" customFormat="false" ht="16.15" hidden="false" customHeight="false" outlineLevel="0" collapsed="false">
      <c r="A14" s="2"/>
      <c r="B14" s="6" t="s">
        <v>3</v>
      </c>
      <c r="C14" s="2"/>
      <c r="D14" s="2"/>
      <c r="E14" s="2"/>
      <c r="F14" s="2"/>
      <c r="G14" s="2"/>
      <c r="H14" s="2"/>
      <c r="I14" s="2"/>
      <c r="J14" s="2"/>
    </row>
    <row r="15" customFormat="false" ht="15" hidden="false" customHeight="false" outlineLevel="0" collapsed="false">
      <c r="A15" s="2"/>
      <c r="B15" s="2"/>
      <c r="C15" s="2"/>
      <c r="D15" s="2"/>
      <c r="E15" s="2"/>
      <c r="F15" s="2"/>
      <c r="G15" s="2"/>
      <c r="H15" s="2"/>
      <c r="I15" s="2"/>
      <c r="J15" s="2"/>
    </row>
    <row r="16" customFormat="false" ht="15" hidden="false" customHeight="false" outlineLevel="0" collapsed="false">
      <c r="A16" s="2"/>
      <c r="B16" s="7" t="s">
        <v>4</v>
      </c>
      <c r="C16" s="2"/>
      <c r="D16" s="2"/>
      <c r="E16" s="2"/>
      <c r="F16" s="2"/>
      <c r="G16" s="2"/>
      <c r="H16" s="2"/>
      <c r="I16" s="2"/>
      <c r="J16" s="2"/>
    </row>
    <row r="17" customFormat="false" ht="15" hidden="false" customHeight="false" outlineLevel="0" collapsed="false">
      <c r="A17" s="2"/>
      <c r="B17" s="8" t="s">
        <v>5</v>
      </c>
      <c r="C17" s="2"/>
      <c r="D17" s="2"/>
      <c r="E17" s="2"/>
      <c r="F17" s="2"/>
      <c r="G17" s="2"/>
      <c r="H17" s="2"/>
      <c r="I17" s="2"/>
      <c r="J17" s="2"/>
    </row>
    <row r="18" customFormat="false" ht="15" hidden="false" customHeight="false" outlineLevel="0" collapsed="false">
      <c r="A18" s="2"/>
      <c r="B18" s="8" t="s">
        <v>6</v>
      </c>
      <c r="C18" s="2"/>
      <c r="D18" s="2"/>
      <c r="E18" s="2"/>
      <c r="F18" s="2"/>
      <c r="G18" s="2"/>
      <c r="H18" s="2"/>
      <c r="I18" s="2"/>
      <c r="J18" s="2"/>
    </row>
    <row r="19" customFormat="false" ht="15" hidden="false" customHeight="false" outlineLevel="0" collapsed="false">
      <c r="A19" s="2"/>
      <c r="B19" s="8" t="s">
        <v>7</v>
      </c>
      <c r="C19" s="2"/>
      <c r="D19" s="2"/>
      <c r="E19" s="2"/>
      <c r="F19" s="2"/>
      <c r="G19" s="2"/>
      <c r="H19" s="2"/>
      <c r="I19" s="2"/>
      <c r="J19" s="2"/>
    </row>
    <row r="20" customFormat="false" ht="15" hidden="false" customHeight="false" outlineLevel="0" collapsed="false">
      <c r="A20" s="2"/>
      <c r="B20" s="2"/>
      <c r="C20" s="2"/>
      <c r="D20" s="2"/>
      <c r="E20" s="2"/>
      <c r="F20" s="2"/>
      <c r="G20" s="2"/>
      <c r="H20" s="2"/>
      <c r="I20" s="2"/>
      <c r="J20" s="2"/>
    </row>
    <row r="21" customFormat="false" ht="15" hidden="false" customHeight="false" outlineLevel="0" collapsed="false">
      <c r="A21" s="2"/>
      <c r="B21" s="9" t="s">
        <v>8</v>
      </c>
      <c r="C21" s="2"/>
      <c r="D21" s="2"/>
      <c r="E21" s="2"/>
      <c r="F21" s="2"/>
      <c r="G21" s="2"/>
      <c r="H21" s="2"/>
      <c r="I21" s="2"/>
      <c r="J21" s="2"/>
    </row>
    <row r="22" customFormat="false" ht="15" hidden="false" customHeight="false" outlineLevel="0" collapsed="false">
      <c r="A22" s="2"/>
      <c r="B22" s="10" t="s">
        <v>9</v>
      </c>
      <c r="C22" s="2"/>
      <c r="D22" s="2"/>
      <c r="E22" s="2"/>
      <c r="F22" s="2"/>
      <c r="G22" s="2"/>
      <c r="H22" s="2"/>
      <c r="I22" s="2"/>
      <c r="J22" s="2"/>
    </row>
    <row r="23" customFormat="false" ht="15" hidden="false" customHeight="false" outlineLevel="0" collapsed="false">
      <c r="A23" s="2"/>
      <c r="B23" s="11" t="s">
        <v>10</v>
      </c>
      <c r="C23" s="2"/>
      <c r="D23" s="2"/>
      <c r="E23" s="2"/>
      <c r="F23" s="2"/>
      <c r="G23" s="2"/>
      <c r="H23" s="2"/>
      <c r="I23" s="2"/>
      <c r="J23" s="2"/>
    </row>
    <row r="24" customFormat="false" ht="15" hidden="false" customHeight="false" outlineLevel="0" collapsed="false">
      <c r="A24" s="2"/>
      <c r="B24" s="2"/>
      <c r="C24" s="2"/>
      <c r="D24" s="2"/>
      <c r="E24" s="2"/>
      <c r="F24" s="2"/>
      <c r="G24" s="2"/>
      <c r="H24" s="2"/>
      <c r="I24" s="2"/>
      <c r="J24" s="2"/>
    </row>
    <row r="25" customFormat="false" ht="15" hidden="false" customHeight="false" outlineLevel="0" collapsed="false">
      <c r="A25" s="2"/>
      <c r="B25" s="12" t="s">
        <v>11</v>
      </c>
      <c r="C25" s="2"/>
      <c r="D25" s="2"/>
      <c r="E25" s="2"/>
      <c r="F25" s="2"/>
      <c r="G25" s="2"/>
      <c r="H25" s="2"/>
      <c r="I25" s="2"/>
      <c r="J25" s="2"/>
    </row>
    <row r="26" customFormat="false" ht="15" hidden="false" customHeight="false" outlineLevel="0" collapsed="false">
      <c r="A26" s="2"/>
      <c r="B26" s="13" t="s">
        <v>12</v>
      </c>
      <c r="C26" s="2"/>
      <c r="D26" s="2"/>
      <c r="E26" s="2"/>
      <c r="F26" s="2"/>
      <c r="G26" s="2"/>
      <c r="H26" s="2"/>
      <c r="I26" s="2"/>
      <c r="J26" s="2"/>
    </row>
    <row r="27" customFormat="false" ht="15" hidden="false" customHeight="false" outlineLevel="0" collapsed="false">
      <c r="A27" s="2"/>
      <c r="B27" s="2"/>
      <c r="C27" s="2"/>
      <c r="D27" s="2"/>
      <c r="E27" s="2"/>
      <c r="F27" s="2"/>
      <c r="G27" s="2"/>
      <c r="H27" s="2"/>
      <c r="I27" s="2"/>
      <c r="J27" s="2"/>
    </row>
    <row r="28" customFormat="false" ht="15" hidden="false" customHeight="false" outlineLevel="0" collapsed="false">
      <c r="A28" s="2"/>
      <c r="B28" s="2"/>
      <c r="C28" s="2"/>
      <c r="D28" s="2"/>
      <c r="E28" s="2"/>
      <c r="F28" s="2"/>
      <c r="G28" s="2"/>
      <c r="H28" s="2"/>
      <c r="I28" s="2"/>
      <c r="J28" s="2"/>
    </row>
    <row r="29" customFormat="false" ht="15" hidden="false" customHeight="false" outlineLevel="0" collapsed="false">
      <c r="A29" s="2"/>
      <c r="B29" s="2"/>
      <c r="C29" s="2"/>
      <c r="D29" s="2"/>
      <c r="E29" s="2"/>
      <c r="F29" s="2"/>
      <c r="G29" s="2"/>
      <c r="H29" s="2"/>
      <c r="I29" s="2"/>
      <c r="J29" s="2"/>
    </row>
    <row r="30" customFormat="false" ht="15" hidden="false" customHeight="false" outlineLevel="0" collapsed="false">
      <c r="A30" s="2"/>
      <c r="B30" s="2"/>
      <c r="C30" s="2"/>
      <c r="D30" s="2"/>
      <c r="E30" s="2"/>
      <c r="F30" s="2"/>
      <c r="G30" s="2"/>
      <c r="H30" s="2"/>
      <c r="I30" s="2"/>
      <c r="J30" s="2"/>
    </row>
    <row r="31" customFormat="false" ht="15" hidden="false" customHeight="false" outlineLevel="0" collapsed="false">
      <c r="A31" s="2"/>
      <c r="B31" s="2"/>
      <c r="C31" s="2"/>
      <c r="D31" s="2"/>
      <c r="E31" s="2"/>
      <c r="F31" s="2"/>
      <c r="G31" s="2"/>
      <c r="H31" s="2"/>
      <c r="I31" s="2"/>
      <c r="J31" s="2"/>
    </row>
    <row r="32" customFormat="false" ht="15" hidden="false" customHeight="false" outlineLevel="0" collapsed="false">
      <c r="A32" s="2"/>
      <c r="B32" s="2"/>
      <c r="C32" s="2"/>
      <c r="D32" s="2"/>
      <c r="E32" s="2"/>
      <c r="F32" s="2"/>
      <c r="G32" s="2"/>
      <c r="H32" s="2"/>
      <c r="I32" s="2"/>
      <c r="J32" s="2"/>
    </row>
    <row r="33" customFormat="false" ht="15" hidden="false" customHeight="false" outlineLevel="0" collapsed="false">
      <c r="A33" s="2"/>
      <c r="B33" s="2"/>
      <c r="C33" s="2"/>
      <c r="D33" s="2"/>
      <c r="E33" s="2"/>
      <c r="F33" s="2"/>
      <c r="G33" s="2"/>
      <c r="H33" s="2"/>
      <c r="I33" s="2"/>
      <c r="J33" s="2"/>
    </row>
    <row r="34" customFormat="false" ht="15" hidden="false" customHeight="false" outlineLevel="0" collapsed="false">
      <c r="A34" s="2"/>
      <c r="B34" s="2"/>
      <c r="C34" s="2"/>
      <c r="D34" s="2"/>
      <c r="E34" s="2"/>
      <c r="F34" s="2"/>
      <c r="G34" s="2"/>
      <c r="H34" s="2"/>
      <c r="I34" s="2"/>
      <c r="J34" s="2"/>
    </row>
    <row r="35" customFormat="false" ht="15" hidden="false" customHeight="false" outlineLevel="0" collapsed="false">
      <c r="A35" s="2"/>
      <c r="B35" s="2"/>
      <c r="C35" s="2"/>
      <c r="D35" s="2"/>
      <c r="E35" s="2"/>
      <c r="F35" s="2"/>
      <c r="G35" s="2"/>
      <c r="H35" s="2"/>
      <c r="I35" s="2"/>
      <c r="J35" s="2"/>
    </row>
    <row r="36" customFormat="false" ht="15" hidden="false" customHeight="false" outlineLevel="0" collapsed="false">
      <c r="A36" s="2"/>
      <c r="B36" s="2"/>
      <c r="C36" s="2"/>
      <c r="D36" s="2"/>
      <c r="E36" s="2"/>
      <c r="F36" s="2"/>
      <c r="G36" s="2"/>
      <c r="H36" s="2"/>
      <c r="I36" s="2"/>
      <c r="J36" s="2"/>
    </row>
    <row r="37" customFormat="false" ht="15" hidden="false" customHeight="false" outlineLevel="0" collapsed="false">
      <c r="A37" s="2"/>
      <c r="B37" s="2"/>
      <c r="C37" s="2"/>
      <c r="D37" s="2"/>
      <c r="E37" s="2"/>
      <c r="F37" s="2"/>
      <c r="G37" s="2"/>
      <c r="H37" s="2"/>
      <c r="I37" s="2"/>
      <c r="J37" s="2"/>
    </row>
    <row r="38" customFormat="false" ht="15" hidden="false" customHeight="false" outlineLevel="0" collapsed="false">
      <c r="A38" s="2"/>
      <c r="B38" s="2"/>
      <c r="C38" s="2"/>
      <c r="D38" s="2"/>
      <c r="E38" s="2"/>
      <c r="F38" s="2"/>
      <c r="G38" s="2"/>
      <c r="H38" s="2"/>
      <c r="I38" s="2"/>
      <c r="J38" s="2"/>
    </row>
    <row r="39" customFormat="false" ht="15" hidden="false" customHeight="false" outlineLevel="0" collapsed="false">
      <c r="A39" s="2"/>
      <c r="B39" s="2"/>
      <c r="C39" s="2"/>
      <c r="D39" s="2"/>
      <c r="E39" s="2"/>
      <c r="F39" s="2"/>
      <c r="G39" s="2"/>
      <c r="H39" s="2"/>
      <c r="I39" s="2"/>
      <c r="J39" s="2"/>
    </row>
  </sheetData>
  <hyperlinks>
    <hyperlink ref="B22" r:id="rId1" location="subscribe?utm_source=sheet&amp;utm_medium=download&amp;utm_campaign=tool-germany-net-salary-calculator" display="Subscribe free at chillartheory.com"/>
    <hyperlink ref="B23" r:id="rId2" display="The live tool: https://chillartheory.com/tools/germany-net-salary-calculator/"/>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6.15" hidden="false" customHeight="false" outlineLevel="0" collapsed="false">
      <c r="A1" s="14" t="s">
        <v>13</v>
      </c>
    </row>
    <row r="2" customFormat="false" ht="15" hidden="false" customHeight="false" outlineLevel="0" collapsed="false">
      <c r="A2" s="15"/>
    </row>
    <row r="3" customFormat="false" ht="15" hidden="false" customHeight="false" outlineLevel="0" collapsed="false">
      <c r="A3" s="15" t="s">
        <v>14</v>
      </c>
    </row>
    <row r="4" customFormat="false" ht="15" hidden="false" customHeight="false" outlineLevel="0" collapsed="false">
      <c r="A4" s="15" t="s">
        <v>15</v>
      </c>
    </row>
    <row r="5" customFormat="false" ht="15" hidden="false" customHeight="false" outlineLevel="0" collapsed="false">
      <c r="A5" s="15" t="s">
        <v>16</v>
      </c>
    </row>
    <row r="6" customFormat="false" ht="26.85" hidden="false" customHeight="false" outlineLevel="0" collapsed="false">
      <c r="A6" s="15" t="s">
        <v>17</v>
      </c>
    </row>
    <row r="7" customFormat="false" ht="15" hidden="false" customHeight="false" outlineLevel="0" collapsed="false">
      <c r="A7" s="15"/>
    </row>
    <row r="8" customFormat="false" ht="16.15" hidden="false" customHeight="false" outlineLevel="0" collapsed="false">
      <c r="A8" s="14" t="s">
        <v>18</v>
      </c>
    </row>
    <row r="9" customFormat="false" ht="26.85" hidden="false" customHeight="false" outlineLevel="0" collapsed="false">
      <c r="A9" s="15" t="s">
        <v>19</v>
      </c>
    </row>
    <row r="10" customFormat="false" ht="15" hidden="false" customHeight="false" outlineLevel="0" collapsed="false">
      <c r="A10" s="15"/>
    </row>
    <row r="11" customFormat="false" ht="26.85" hidden="false" customHeight="false" outlineLevel="0" collapsed="false">
      <c r="A11" s="15" t="s">
        <v>20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2"/>
    <col collapsed="false" customWidth="true" hidden="false" outlineLevel="0" max="2" min="2" style="0" width="22"/>
    <col collapsed="false" customWidth="true" hidden="false" outlineLevel="0" max="3" min="3" style="0" width="70"/>
  </cols>
  <sheetData>
    <row r="1" customFormat="false" ht="17.35" hidden="false" customHeight="false" outlineLevel="0" collapsed="false">
      <c r="A1" s="16" t="s">
        <v>21</v>
      </c>
    </row>
    <row r="2" customFormat="false" ht="15" hidden="false" customHeight="false" outlineLevel="0" collapsed="false">
      <c r="A2" s="17" t="s">
        <v>22</v>
      </c>
    </row>
    <row r="4" customFormat="false" ht="15" hidden="false" customHeight="false" outlineLevel="0" collapsed="false">
      <c r="A4" s="18" t="s">
        <v>23</v>
      </c>
    </row>
    <row r="5" customFormat="false" ht="15" hidden="false" customHeight="false" outlineLevel="0" collapsed="false">
      <c r="A5" s="19" t="s">
        <v>24</v>
      </c>
      <c r="B5" s="20" t="n">
        <v>60000</v>
      </c>
      <c r="C5" s="21" t="s">
        <v>25</v>
      </c>
    </row>
    <row r="6" customFormat="false" ht="15" hidden="false" customHeight="false" outlineLevel="0" collapsed="false">
      <c r="A6" s="19" t="s">
        <v>26</v>
      </c>
      <c r="B6" s="22" t="n">
        <v>1</v>
      </c>
      <c r="C6" s="21" t="s">
        <v>27</v>
      </c>
    </row>
    <row r="7" customFormat="false" ht="15" hidden="false" customHeight="false" outlineLevel="0" collapsed="false">
      <c r="A7" s="19" t="s">
        <v>28</v>
      </c>
      <c r="B7" s="23" t="n">
        <v>0.029</v>
      </c>
      <c r="C7" s="21" t="s">
        <v>29</v>
      </c>
    </row>
    <row r="8" customFormat="false" ht="15" hidden="false" customHeight="false" outlineLevel="0" collapsed="false">
      <c r="A8" s="19" t="s">
        <v>30</v>
      </c>
      <c r="B8" s="22" t="n">
        <v>0</v>
      </c>
      <c r="C8" s="21"/>
    </row>
    <row r="9" customFormat="false" ht="15" hidden="false" customHeight="false" outlineLevel="0" collapsed="false">
      <c r="A9" s="19" t="s">
        <v>31</v>
      </c>
      <c r="B9" s="22" t="n">
        <v>1</v>
      </c>
      <c r="C9" s="21"/>
    </row>
    <row r="10" customFormat="false" ht="15" hidden="false" customHeight="false" outlineLevel="0" collapsed="false">
      <c r="A10" s="19" t="s">
        <v>32</v>
      </c>
      <c r="B10" s="22" t="n">
        <v>0</v>
      </c>
      <c r="C10" s="21" t="s">
        <v>33</v>
      </c>
    </row>
    <row r="11" customFormat="false" ht="15" hidden="false" customHeight="false" outlineLevel="0" collapsed="false">
      <c r="A11" s="19" t="s">
        <v>34</v>
      </c>
      <c r="B11" s="22" t="n">
        <v>0</v>
      </c>
      <c r="C11" s="21"/>
    </row>
    <row r="12" customFormat="false" ht="15" hidden="false" customHeight="false" outlineLevel="0" collapsed="false">
      <c r="A12" s="19" t="s">
        <v>35</v>
      </c>
      <c r="B12" s="22" t="n">
        <v>0</v>
      </c>
      <c r="C12" s="21" t="s">
        <v>36</v>
      </c>
    </row>
    <row r="13" customFormat="false" ht="15" hidden="false" customHeight="false" outlineLevel="0" collapsed="false">
      <c r="A13" s="19" t="s">
        <v>37</v>
      </c>
      <c r="B13" s="24" t="n">
        <v>101</v>
      </c>
      <c r="C13" s="21" t="s">
        <v>38</v>
      </c>
    </row>
    <row r="15" customFormat="false" ht="15" hidden="false" customHeight="false" outlineLevel="0" collapsed="false">
      <c r="A15" s="18" t="s">
        <v>39</v>
      </c>
    </row>
    <row r="16" customFormat="false" ht="15" hidden="false" customHeight="false" outlineLevel="0" collapsed="false">
      <c r="A16" s="25" t="s">
        <v>40</v>
      </c>
      <c r="B16" s="26" t="n">
        <f aca="false">IF($B$11=1,Rules!$B$31,Rules!$B$30)+IF(AND($B$8=0,$B$9=1,$B$10=0),Rules!$B$32,0)-IF($B$8&gt;=2,Rules!$B$33*(MIN($B$8,5)-1),0)</f>
        <v>0.024</v>
      </c>
    </row>
    <row r="17" customFormat="false" ht="15" hidden="false" customHeight="false" outlineLevel="0" collapsed="false">
      <c r="A17" s="25" t="s">
        <v>41</v>
      </c>
      <c r="B17" s="27" t="n">
        <f aca="false">MIN($B$5,Rules!$B$34)*Rules!$B$26</f>
        <v>5580</v>
      </c>
    </row>
    <row r="18" customFormat="false" ht="15" hidden="false" customHeight="false" outlineLevel="0" collapsed="false">
      <c r="A18" s="25" t="s">
        <v>42</v>
      </c>
      <c r="B18" s="27" t="n">
        <f aca="false">MIN($B$5,Rules!$B$35)*(Rules!$B$29+$B$7/2+$B$16)</f>
        <v>6510</v>
      </c>
    </row>
    <row r="19" customFormat="false" ht="15" hidden="false" customHeight="false" outlineLevel="0" collapsed="false">
      <c r="A19" s="25" t="s">
        <v>43</v>
      </c>
      <c r="B19" s="27" t="n">
        <f aca="false">MIN($B$5,Rules!$B$34)*Rules!$B$27</f>
        <v>780</v>
      </c>
    </row>
    <row r="20" customFormat="false" ht="15" hidden="false" customHeight="false" outlineLevel="0" collapsed="false">
      <c r="A20" s="25" t="s">
        <v>44</v>
      </c>
      <c r="B20" s="28" t="n">
        <f aca="false">ROUNDUP(ROUND(MAX($B$17+$B$18,$B$17+MIN($B$19+$B$18,Rules!$B$37)),6),0)</f>
        <v>12090</v>
      </c>
    </row>
    <row r="21" customFormat="false" ht="15" hidden="false" customHeight="false" outlineLevel="0" collapsed="false">
      <c r="A21" s="25" t="s">
        <v>45</v>
      </c>
      <c r="B21" s="28" t="n">
        <f aca="false">MAX($B$5-Rules!$B$18-Rules!$B$19-$B$20,0)</f>
        <v>46644</v>
      </c>
    </row>
    <row r="22" customFormat="false" ht="15" hidden="false" customHeight="false" outlineLevel="0" collapsed="false">
      <c r="A22" s="25" t="s">
        <v>46</v>
      </c>
      <c r="B22" s="28" t="n">
        <f aca="false">$B$21</f>
        <v>46644</v>
      </c>
    </row>
    <row r="23" customFormat="false" ht="15" hidden="false" customHeight="false" outlineLevel="0" collapsed="false">
      <c r="A23" s="25" t="s">
        <v>47</v>
      </c>
      <c r="B23" s="28" t="n">
        <f aca="false">$B$21/2</f>
        <v>23322</v>
      </c>
    </row>
    <row r="24" customFormat="false" ht="15" hidden="false" customHeight="false" outlineLevel="0" collapsed="false">
      <c r="A24" s="25" t="s">
        <v>48</v>
      </c>
      <c r="B24" s="28" t="n">
        <f aca="false">IF(INT($B$22)&lt;=Rules!$B$5,0,IF(INT($B$22)&lt;=Rules!$B$6,INT((Rules!$B$9*((INT($B$22)-Rules!$B$5)/10000)+Rules!$B$10)*((INT($B$22)-Rules!$B$5)/10000)),IF(INT($B$22)&lt;=Rules!$B$7,INT((Rules!$B$11*((INT($B$22)-Rules!$B$6)/10000)+Rules!$B$12)*((INT($B$22)-Rules!$B$6)/10000)+Rules!$B$13),IF(INT($B$22)&lt;=Rules!$B$8,INT(Rules!$B$14*INT($B$22)-Rules!$B$15),INT(Rules!$B$16*INT($B$22)-Rules!$B$17)))))</f>
        <v>9389</v>
      </c>
    </row>
    <row r="25" customFormat="false" ht="15" hidden="false" customHeight="false" outlineLevel="0" collapsed="false">
      <c r="A25" s="25" t="s">
        <v>49</v>
      </c>
      <c r="B25" s="28" t="n">
        <f aca="false">IF(INT($B$23)&lt;=Rules!$B$5,0,IF(INT($B$23)&lt;=Rules!$B$6,INT((Rules!$B$9*((INT($B$23)-Rules!$B$5)/10000)+Rules!$B$10)*((INT($B$23)-Rules!$B$5)/10000)),IF(INT($B$23)&lt;=Rules!$B$7,INT((Rules!$B$11*((INT($B$23)-Rules!$B$6)/10000)+Rules!$B$12)*((INT($B$23)-Rules!$B$6)/10000)+Rules!$B$13),IF(INT($B$23)&lt;=Rules!$B$8,INT(Rules!$B$14*INT($B$23)-Rules!$B$15),INT(Rules!$B$16*INT($B$23)-Rules!$B$17)))))</f>
        <v>2411</v>
      </c>
    </row>
    <row r="26" customFormat="false" ht="15" hidden="false" customHeight="false" outlineLevel="0" collapsed="false">
      <c r="A26" s="29" t="s">
        <v>50</v>
      </c>
      <c r="B26" s="30" t="n">
        <f aca="false">IF($B$6=3,2*$B$25,$B$24)</f>
        <v>9389</v>
      </c>
    </row>
    <row r="27" customFormat="false" ht="15" hidden="false" customHeight="false" outlineLevel="0" collapsed="false">
      <c r="A27" s="25" t="s">
        <v>51</v>
      </c>
      <c r="B27" s="27" t="n">
        <f aca="false">IF($B$26&lt;=IF($B$6=3,Rules!$B$22,Rules!$B$21),0,ROUNDDOWN(MIN(Rules!$B$20*$B$26,Rules!$B$23*($B$26-IF($B$6=3,Rules!$B$22,Rules!$B$21))),2))</f>
        <v>0</v>
      </c>
    </row>
    <row r="28" customFormat="false" ht="15" hidden="false" customHeight="false" outlineLevel="0" collapsed="false">
      <c r="A28" s="25" t="s">
        <v>52</v>
      </c>
      <c r="B28" s="27" t="n">
        <f aca="false">ROUND($B$26*IF($B$12=8,Rules!$B$24,IF($B$12=9,Rules!$B$25,0)),2)</f>
        <v>0</v>
      </c>
    </row>
    <row r="29" customFormat="false" ht="15" hidden="false" customHeight="false" outlineLevel="0" collapsed="false">
      <c r="A29" s="25" t="s">
        <v>53</v>
      </c>
      <c r="B29" s="27" t="n">
        <f aca="false">MIN($B$5,Rules!$B$34)*Rules!$B$26</f>
        <v>5580</v>
      </c>
    </row>
    <row r="30" customFormat="false" ht="15" hidden="false" customHeight="false" outlineLevel="0" collapsed="false">
      <c r="A30" s="25" t="s">
        <v>54</v>
      </c>
      <c r="B30" s="27" t="n">
        <f aca="false">MIN($B$5,Rules!$B$34)*Rules!$B$27</f>
        <v>780</v>
      </c>
    </row>
    <row r="31" customFormat="false" ht="15" hidden="false" customHeight="false" outlineLevel="0" collapsed="false">
      <c r="A31" s="25" t="s">
        <v>55</v>
      </c>
      <c r="B31" s="27" t="n">
        <f aca="false">MIN($B$5,Rules!$B$35)*(Rules!$B$28+$B$7/2)</f>
        <v>5250</v>
      </c>
    </row>
    <row r="32" customFormat="false" ht="15" hidden="false" customHeight="false" outlineLevel="0" collapsed="false">
      <c r="A32" s="25" t="s">
        <v>56</v>
      </c>
      <c r="B32" s="27" t="n">
        <f aca="false">MIN($B$5,Rules!$B$35)*$B$16</f>
        <v>1440</v>
      </c>
    </row>
    <row r="33" customFormat="false" ht="15" hidden="false" customHeight="false" outlineLevel="0" collapsed="false">
      <c r="A33" s="29" t="s">
        <v>57</v>
      </c>
      <c r="B33" s="31" t="n">
        <f aca="false">$B$5-$B$26-$B$27-$B$28-$B$29-$B$30-$B$31-$B$32</f>
        <v>37561</v>
      </c>
    </row>
    <row r="34" customFormat="false" ht="15" hidden="false" customHeight="false" outlineLevel="0" collapsed="false">
      <c r="A34" s="29" t="s">
        <v>58</v>
      </c>
      <c r="B34" s="31" t="n">
        <f aca="false">$B$33/12</f>
        <v>3130.08333333333</v>
      </c>
    </row>
    <row r="35" customFormat="false" ht="15" hidden="false" customHeight="false" outlineLevel="0" collapsed="false">
      <c r="A35" s="29" t="s">
        <v>59</v>
      </c>
      <c r="B35" s="30" t="n">
        <f aca="false">$B$34*$B$13</f>
        <v>316138.416666667</v>
      </c>
    </row>
    <row r="36" customFormat="false" ht="15" hidden="false" customHeight="false" outlineLevel="0" collapsed="false">
      <c r="A36" s="25" t="s">
        <v>60</v>
      </c>
      <c r="B36" s="32" t="n">
        <f aca="false">1-$B$33/$B$5</f>
        <v>0.373983333333333</v>
      </c>
    </row>
    <row r="37" customFormat="false" ht="15" hidden="false" customHeight="false" outlineLevel="0" collapsed="false">
      <c r="A37" s="25" t="s">
        <v>61</v>
      </c>
      <c r="B37" s="33" t="str">
        <f aca="false">IF($B$5&gt;=Rules!$B$38,"Clears the general minimum",IF($B$5&gt;=Rules!$B$39,"Clears only the reduced minimum (shortage jobs, recent graduates, IT)","Below both minimums"))</f>
        <v>Clears the general minimum</v>
      </c>
    </row>
    <row r="38" customFormat="false" ht="15" hidden="false" customHeight="false" outlineLevel="0" collapsed="false">
      <c r="A38" s="25" t="s">
        <v>62</v>
      </c>
      <c r="B38" s="33" t="str">
        <f aca="false">IF($B$5&gt;Rules!$B$36,"Yes, above the compulsory-insurance limit: this sheet shows statutory cover","No")</f>
        <v>No</v>
      </c>
    </row>
    <row r="40" customFormat="false" ht="15" hidden="false" customHeight="false" outlineLevel="0" collapsed="false">
      <c r="A40" s="34" t="s">
        <v>63</v>
      </c>
    </row>
  </sheetData>
  <dataValidations count="6">
    <dataValidation allowBlank="false" errorStyle="stop" operator="between" showDropDown="false" showErrorMessage="false" showInputMessage="false" sqref="B6" type="list">
      <formula1>"1,3,4"</formula1>
      <formula2>0</formula2>
    </dataValidation>
    <dataValidation allowBlank="false" errorStyle="stop" operator="between" showDropDown="false" showErrorMessage="false" showInputMessage="false" sqref="B8" type="list">
      <formula1>"0,1,2,3,4,5"</formula1>
      <formula2>0</formula2>
    </dataValidation>
    <dataValidation allowBlank="false" errorStyle="stop" operator="between" showDropDown="false" showErrorMessage="false" showInputMessage="false" sqref="B9" type="list">
      <formula1>"0,1"</formula1>
      <formula2>0</formula2>
    </dataValidation>
    <dataValidation allowBlank="false" errorStyle="stop" operator="between" showDropDown="false" showErrorMessage="false" showInputMessage="false" sqref="B10" type="list">
      <formula1>"0,1"</formula1>
      <formula2>0</formula2>
    </dataValidation>
    <dataValidation allowBlank="false" errorStyle="stop" operator="between" showDropDown="false" showErrorMessage="false" showInputMessage="false" sqref="B11" type="list">
      <formula1>"0,1"</formula1>
      <formula2>0</formula2>
    </dataValidation>
    <dataValidation allowBlank="false" errorStyle="stop" operator="between" showDropDown="false" showErrorMessage="false" showInputMessage="false" sqref="B12" type="list">
      <formula1>"0,8,9"</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16"/>
    <col collapsed="false" customWidth="true" hidden="false" outlineLevel="0" max="3" min="3" style="0" width="90"/>
  </cols>
  <sheetData>
    <row r="1" customFormat="false" ht="16.15" hidden="false" customHeight="false" outlineLevel="0" collapsed="false">
      <c r="A1" s="35" t="s">
        <v>64</v>
      </c>
    </row>
    <row r="2" customFormat="false" ht="15" hidden="false" customHeight="false" outlineLevel="0" collapsed="false">
      <c r="A2" s="17" t="s">
        <v>65</v>
      </c>
    </row>
    <row r="4" customFormat="false" ht="15" hidden="false" customHeight="false" outlineLevel="0" collapsed="false">
      <c r="A4" s="36" t="s">
        <v>66</v>
      </c>
      <c r="B4" s="36" t="s">
        <v>67</v>
      </c>
      <c r="C4" s="36" t="s">
        <v>68</v>
      </c>
    </row>
    <row r="5" customFormat="false" ht="15" hidden="false" customHeight="false" outlineLevel="0" collapsed="false">
      <c r="A5" s="19" t="s">
        <v>69</v>
      </c>
      <c r="B5" s="37" t="n">
        <v>12348</v>
      </c>
      <c r="C5" s="38" t="s">
        <v>70</v>
      </c>
    </row>
    <row r="6" customFormat="false" ht="15" hidden="false" customHeight="false" outlineLevel="0" collapsed="false">
      <c r="A6" s="19" t="s">
        <v>71</v>
      </c>
      <c r="B6" s="37" t="n">
        <v>17799</v>
      </c>
      <c r="C6" s="38" t="s">
        <v>70</v>
      </c>
    </row>
    <row r="7" customFormat="false" ht="15" hidden="false" customHeight="false" outlineLevel="0" collapsed="false">
      <c r="A7" s="19" t="s">
        <v>72</v>
      </c>
      <c r="B7" s="37" t="n">
        <v>69878</v>
      </c>
      <c r="C7" s="38" t="s">
        <v>70</v>
      </c>
    </row>
    <row r="8" customFormat="false" ht="15" hidden="false" customHeight="false" outlineLevel="0" collapsed="false">
      <c r="A8" s="19" t="s">
        <v>73</v>
      </c>
      <c r="B8" s="37" t="n">
        <v>277825</v>
      </c>
      <c r="C8" s="38" t="s">
        <v>70</v>
      </c>
    </row>
    <row r="9" customFormat="false" ht="15" hidden="false" customHeight="false" outlineLevel="0" collapsed="false">
      <c r="A9" s="19" t="s">
        <v>74</v>
      </c>
      <c r="B9" s="39" t="n">
        <v>914.51</v>
      </c>
      <c r="C9" s="38" t="s">
        <v>70</v>
      </c>
    </row>
    <row r="10" customFormat="false" ht="15" hidden="false" customHeight="false" outlineLevel="0" collapsed="false">
      <c r="A10" s="19" t="s">
        <v>75</v>
      </c>
      <c r="B10" s="37" t="n">
        <v>1400</v>
      </c>
      <c r="C10" s="38" t="s">
        <v>70</v>
      </c>
    </row>
    <row r="11" customFormat="false" ht="15" hidden="false" customHeight="false" outlineLevel="0" collapsed="false">
      <c r="A11" s="19" t="s">
        <v>76</v>
      </c>
      <c r="B11" s="39" t="n">
        <v>173.1</v>
      </c>
      <c r="C11" s="38" t="s">
        <v>70</v>
      </c>
    </row>
    <row r="12" customFormat="false" ht="15" hidden="false" customHeight="false" outlineLevel="0" collapsed="false">
      <c r="A12" s="19" t="s">
        <v>77</v>
      </c>
      <c r="B12" s="37" t="n">
        <v>2397</v>
      </c>
      <c r="C12" s="38" t="s">
        <v>70</v>
      </c>
    </row>
    <row r="13" customFormat="false" ht="15" hidden="false" customHeight="false" outlineLevel="0" collapsed="false">
      <c r="A13" s="19" t="s">
        <v>78</v>
      </c>
      <c r="B13" s="39" t="n">
        <v>1034.87</v>
      </c>
      <c r="C13" s="38" t="s">
        <v>70</v>
      </c>
    </row>
    <row r="14" customFormat="false" ht="15" hidden="false" customHeight="false" outlineLevel="0" collapsed="false">
      <c r="A14" s="19" t="s">
        <v>79</v>
      </c>
      <c r="B14" s="40" t="n">
        <v>0.42</v>
      </c>
      <c r="C14" s="38" t="s">
        <v>70</v>
      </c>
    </row>
    <row r="15" customFormat="false" ht="15" hidden="false" customHeight="false" outlineLevel="0" collapsed="false">
      <c r="A15" s="19" t="s">
        <v>80</v>
      </c>
      <c r="B15" s="39" t="n">
        <v>11135.63</v>
      </c>
      <c r="C15" s="38" t="s">
        <v>70</v>
      </c>
    </row>
    <row r="16" customFormat="false" ht="15" hidden="false" customHeight="false" outlineLevel="0" collapsed="false">
      <c r="A16" s="19" t="s">
        <v>81</v>
      </c>
      <c r="B16" s="40" t="n">
        <v>0.45</v>
      </c>
      <c r="C16" s="38" t="s">
        <v>70</v>
      </c>
    </row>
    <row r="17" customFormat="false" ht="15" hidden="false" customHeight="false" outlineLevel="0" collapsed="false">
      <c r="A17" s="19" t="s">
        <v>82</v>
      </c>
      <c r="B17" s="39" t="n">
        <v>19470.38</v>
      </c>
      <c r="C17" s="38" t="s">
        <v>70</v>
      </c>
    </row>
    <row r="18" customFormat="false" ht="15" hidden="false" customHeight="false" outlineLevel="0" collapsed="false">
      <c r="A18" s="19" t="s">
        <v>83</v>
      </c>
      <c r="B18" s="37" t="n">
        <v>1230</v>
      </c>
      <c r="C18" s="38" t="s">
        <v>84</v>
      </c>
    </row>
    <row r="19" customFormat="false" ht="15" hidden="false" customHeight="false" outlineLevel="0" collapsed="false">
      <c r="A19" s="19" t="s">
        <v>85</v>
      </c>
      <c r="B19" s="37" t="n">
        <v>36</v>
      </c>
      <c r="C19" s="38" t="s">
        <v>86</v>
      </c>
    </row>
    <row r="20" customFormat="false" ht="15" hidden="false" customHeight="false" outlineLevel="0" collapsed="false">
      <c r="A20" s="19" t="s">
        <v>87</v>
      </c>
      <c r="B20" s="40" t="n">
        <v>0.055</v>
      </c>
      <c r="C20" s="38" t="s">
        <v>88</v>
      </c>
    </row>
    <row r="21" customFormat="false" ht="15" hidden="false" customHeight="false" outlineLevel="0" collapsed="false">
      <c r="A21" s="19" t="s">
        <v>89</v>
      </c>
      <c r="B21" s="37" t="n">
        <v>20350</v>
      </c>
      <c r="C21" s="38" t="s">
        <v>88</v>
      </c>
    </row>
    <row r="22" customFormat="false" ht="15" hidden="false" customHeight="false" outlineLevel="0" collapsed="false">
      <c r="A22" s="19" t="s">
        <v>90</v>
      </c>
      <c r="B22" s="37" t="n">
        <v>40700</v>
      </c>
      <c r="C22" s="38" t="s">
        <v>88</v>
      </c>
    </row>
    <row r="23" customFormat="false" ht="15" hidden="false" customHeight="false" outlineLevel="0" collapsed="false">
      <c r="A23" s="19" t="s">
        <v>91</v>
      </c>
      <c r="B23" s="40" t="n">
        <v>0.119</v>
      </c>
      <c r="C23" s="38" t="s">
        <v>88</v>
      </c>
    </row>
    <row r="24" customFormat="false" ht="15" hidden="false" customHeight="false" outlineLevel="0" collapsed="false">
      <c r="A24" s="19" t="s">
        <v>92</v>
      </c>
      <c r="B24" s="40" t="n">
        <v>0.08</v>
      </c>
      <c r="C24" s="38" t="s">
        <v>93</v>
      </c>
    </row>
    <row r="25" customFormat="false" ht="15" hidden="false" customHeight="false" outlineLevel="0" collapsed="false">
      <c r="A25" s="19" t="s">
        <v>94</v>
      </c>
      <c r="B25" s="40" t="n">
        <v>0.09</v>
      </c>
      <c r="C25" s="38" t="s">
        <v>93</v>
      </c>
    </row>
    <row r="26" customFormat="false" ht="15" hidden="false" customHeight="false" outlineLevel="0" collapsed="false">
      <c r="A26" s="19" t="s">
        <v>95</v>
      </c>
      <c r="B26" s="40" t="n">
        <v>0.093</v>
      </c>
      <c r="C26" s="38" t="s">
        <v>96</v>
      </c>
    </row>
    <row r="27" customFormat="false" ht="15" hidden="false" customHeight="false" outlineLevel="0" collapsed="false">
      <c r="A27" s="19" t="s">
        <v>97</v>
      </c>
      <c r="B27" s="40" t="n">
        <v>0.013</v>
      </c>
      <c r="C27" s="38" t="s">
        <v>96</v>
      </c>
    </row>
    <row r="28" customFormat="false" ht="15" hidden="false" customHeight="false" outlineLevel="0" collapsed="false">
      <c r="A28" s="19" t="s">
        <v>98</v>
      </c>
      <c r="B28" s="40" t="n">
        <v>0.073</v>
      </c>
      <c r="C28" s="38" t="s">
        <v>99</v>
      </c>
    </row>
    <row r="29" customFormat="false" ht="15" hidden="false" customHeight="false" outlineLevel="0" collapsed="false">
      <c r="A29" s="19" t="s">
        <v>100</v>
      </c>
      <c r="B29" s="40" t="n">
        <v>0.07</v>
      </c>
      <c r="C29" s="38" t="s">
        <v>101</v>
      </c>
    </row>
    <row r="30" customFormat="false" ht="15" hidden="false" customHeight="false" outlineLevel="0" collapsed="false">
      <c r="A30" s="19" t="s">
        <v>102</v>
      </c>
      <c r="B30" s="40" t="n">
        <v>0.018</v>
      </c>
      <c r="C30" s="38" t="s">
        <v>103</v>
      </c>
    </row>
    <row r="31" customFormat="false" ht="15" hidden="false" customHeight="false" outlineLevel="0" collapsed="false">
      <c r="A31" s="19" t="s">
        <v>104</v>
      </c>
      <c r="B31" s="40" t="n">
        <v>0.023</v>
      </c>
      <c r="C31" s="38" t="s">
        <v>103</v>
      </c>
    </row>
    <row r="32" customFormat="false" ht="15" hidden="false" customHeight="false" outlineLevel="0" collapsed="false">
      <c r="A32" s="19" t="s">
        <v>105</v>
      </c>
      <c r="B32" s="40" t="n">
        <v>0.006</v>
      </c>
      <c r="C32" s="38" t="s">
        <v>103</v>
      </c>
    </row>
    <row r="33" customFormat="false" ht="15" hidden="false" customHeight="false" outlineLevel="0" collapsed="false">
      <c r="A33" s="19" t="s">
        <v>106</v>
      </c>
      <c r="B33" s="41" t="n">
        <v>0.0025</v>
      </c>
      <c r="C33" s="38" t="s">
        <v>103</v>
      </c>
    </row>
    <row r="34" customFormat="false" ht="15" hidden="false" customHeight="false" outlineLevel="0" collapsed="false">
      <c r="A34" s="19" t="s">
        <v>107</v>
      </c>
      <c r="B34" s="37" t="n">
        <v>101400</v>
      </c>
      <c r="C34" s="38" t="s">
        <v>108</v>
      </c>
    </row>
    <row r="35" customFormat="false" ht="15" hidden="false" customHeight="false" outlineLevel="0" collapsed="false">
      <c r="A35" s="19" t="s">
        <v>109</v>
      </c>
      <c r="B35" s="37" t="n">
        <v>69750</v>
      </c>
      <c r="C35" s="38" t="s">
        <v>108</v>
      </c>
    </row>
    <row r="36" customFormat="false" ht="15" hidden="false" customHeight="false" outlineLevel="0" collapsed="false">
      <c r="A36" s="19" t="s">
        <v>110</v>
      </c>
      <c r="B36" s="37" t="n">
        <v>77400</v>
      </c>
      <c r="C36" s="38" t="s">
        <v>108</v>
      </c>
    </row>
    <row r="37" customFormat="false" ht="15" hidden="false" customHeight="false" outlineLevel="0" collapsed="false">
      <c r="A37" s="19" t="s">
        <v>111</v>
      </c>
      <c r="B37" s="37" t="n">
        <v>1900</v>
      </c>
      <c r="C37" s="38" t="s">
        <v>101</v>
      </c>
    </row>
    <row r="38" customFormat="false" ht="15" hidden="false" customHeight="false" outlineLevel="0" collapsed="false">
      <c r="A38" s="19" t="s">
        <v>112</v>
      </c>
      <c r="B38" s="37" t="n">
        <v>50700</v>
      </c>
      <c r="C38" s="38" t="s">
        <v>113</v>
      </c>
    </row>
    <row r="39" customFormat="false" ht="15" hidden="false" customHeight="false" outlineLevel="0" collapsed="false">
      <c r="A39" s="19" t="s">
        <v>114</v>
      </c>
      <c r="B39" s="39" t="n">
        <v>45934.2</v>
      </c>
      <c r="C39" s="38" t="s">
        <v>113</v>
      </c>
    </row>
    <row r="41" customFormat="false" ht="15" hidden="false" customHeight="false" outlineLevel="0" collapsed="false">
      <c r="A41" s="34" t="s">
        <v>115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4"/>
    <col collapsed="false" customWidth="true" hidden="false" outlineLevel="0" max="7" min="2" style="0" width="20"/>
  </cols>
  <sheetData>
    <row r="1" customFormat="false" ht="15" hidden="false" customHeight="false" outlineLevel="0" collapsed="false">
      <c r="A1" s="42" t="s">
        <v>116</v>
      </c>
    </row>
    <row r="3" customFormat="false" ht="15" hidden="false" customHeight="false" outlineLevel="0" collapsed="false">
      <c r="A3" s="36" t="s">
        <v>117</v>
      </c>
      <c r="B3" s="36" t="s">
        <v>118</v>
      </c>
      <c r="C3" s="36" t="s">
        <v>119</v>
      </c>
    </row>
    <row r="4" customFormat="false" ht="15" hidden="false" customHeight="false" outlineLevel="0" collapsed="false">
      <c r="A4" s="19" t="n">
        <v>20000</v>
      </c>
      <c r="B4" s="19" t="n">
        <v>380</v>
      </c>
      <c r="C4" s="19" t="n">
        <v>0</v>
      </c>
    </row>
    <row r="5" customFormat="false" ht="15" hidden="false" customHeight="false" outlineLevel="0" collapsed="false">
      <c r="A5" s="19" t="n">
        <v>30000</v>
      </c>
      <c r="B5" s="19" t="n">
        <v>2248</v>
      </c>
      <c r="C5" s="19" t="n">
        <v>0</v>
      </c>
    </row>
    <row r="6" customFormat="false" ht="15" hidden="false" customHeight="false" outlineLevel="0" collapsed="false">
      <c r="A6" s="19" t="n">
        <v>40000</v>
      </c>
      <c r="B6" s="19" t="n">
        <v>4407</v>
      </c>
      <c r="C6" s="19" t="n">
        <v>1000</v>
      </c>
    </row>
    <row r="7" customFormat="false" ht="15" hidden="false" customHeight="false" outlineLevel="0" collapsed="false">
      <c r="A7" s="19" t="n">
        <v>50000</v>
      </c>
      <c r="B7" s="19" t="n">
        <v>6788</v>
      </c>
      <c r="C7" s="19" t="n">
        <v>2810</v>
      </c>
    </row>
    <row r="8" customFormat="false" ht="15" hidden="false" customHeight="false" outlineLevel="0" collapsed="false">
      <c r="A8" s="19" t="n">
        <v>60000</v>
      </c>
      <c r="B8" s="19" t="n">
        <v>9389</v>
      </c>
      <c r="C8" s="19" t="n">
        <v>4822</v>
      </c>
    </row>
    <row r="9" customFormat="false" ht="15" hidden="false" customHeight="false" outlineLevel="0" collapsed="false">
      <c r="A9" s="19" t="n">
        <v>70000</v>
      </c>
      <c r="B9" s="19" t="n">
        <v>12220</v>
      </c>
      <c r="C9" s="19" t="n">
        <v>6952</v>
      </c>
    </row>
    <row r="10" customFormat="false" ht="15" hidden="false" customHeight="false" outlineLevel="0" collapsed="false">
      <c r="A10" s="19" t="n">
        <v>80000</v>
      </c>
      <c r="B10" s="19" t="n">
        <v>15694</v>
      </c>
      <c r="C10" s="19" t="n">
        <v>9496</v>
      </c>
    </row>
    <row r="11" customFormat="false" ht="15" hidden="false" customHeight="false" outlineLevel="0" collapsed="false">
      <c r="A11" s="19" t="n">
        <v>90000</v>
      </c>
      <c r="B11" s="19" t="n">
        <v>19438</v>
      </c>
      <c r="C11" s="19" t="n">
        <v>12182</v>
      </c>
    </row>
    <row r="12" customFormat="false" ht="15" hidden="false" customHeight="false" outlineLevel="0" collapsed="false">
      <c r="A12" s="19" t="n">
        <v>100000</v>
      </c>
      <c r="B12" s="19" t="n">
        <v>23248</v>
      </c>
      <c r="C12" s="19" t="n">
        <v>15012</v>
      </c>
    </row>
    <row r="13" customFormat="false" ht="15" hidden="false" customHeight="false" outlineLevel="0" collapsed="false">
      <c r="A13" s="19" t="n">
        <v>110000</v>
      </c>
      <c r="B13" s="19" t="n">
        <v>27393</v>
      </c>
      <c r="C13" s="19" t="n">
        <v>18252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2026-10-21T17:55:37Z</dcterms:created>
  <dc:creator>openpyxl</dc:creator>
  <dc:description/>
  <dc:language>en-US</dc:language>
  <cp:lastModifiedBy/>
  <dcterms:modified xsi:type="dcterms:W3CDTF">2026-10-21T17:55:37Z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